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241" documentId="13_ncr:1_{52C102A7-9D2C-44EB-A627-B09B97E1BFE4}" xr6:coauthVersionLast="45" xr6:coauthVersionMax="45" xr10:uidLastSave="{72C4D163-95BF-45D8-ADA8-39EC43006625}"/>
  <bookViews>
    <workbookView xWindow="-98" yWindow="-98" windowWidth="20715" windowHeight="13276" xr2:uid="{00000000-000D-0000-FFFF-FFFF00000000}"/>
  </bookViews>
  <sheets>
    <sheet name="Cracking day" sheetId="1" r:id="rId1"/>
    <sheet name="28d healing" sheetId="10" r:id="rId2"/>
    <sheet name="3m healing" sheetId="11" r:id="rId3"/>
    <sheet name="9m healing" sheetId="12" r:id="rId4"/>
    <sheet name="SUMMARY RESULTS" sheetId="6" r:id="rId5"/>
    <sheet name="Info Tests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2" l="1"/>
  <c r="C9" i="11"/>
  <c r="C7" i="11"/>
  <c r="U33" i="12" l="1"/>
  <c r="T33" i="12"/>
  <c r="U32" i="12"/>
  <c r="T32" i="12"/>
  <c r="V31" i="12"/>
  <c r="U31" i="12"/>
  <c r="T31" i="12"/>
  <c r="V24" i="12"/>
  <c r="U24" i="12"/>
  <c r="T24" i="12"/>
  <c r="V17" i="12"/>
  <c r="U17" i="12"/>
  <c r="T17" i="12"/>
  <c r="I31" i="12" l="1"/>
  <c r="I24" i="12"/>
  <c r="I17" i="12"/>
  <c r="F31" i="12"/>
  <c r="F24" i="12"/>
  <c r="F17" i="12"/>
  <c r="C31" i="12"/>
  <c r="C24" i="12"/>
  <c r="C17" i="12"/>
  <c r="I31" i="1"/>
  <c r="I24" i="1"/>
  <c r="I17" i="1"/>
  <c r="F31" i="1"/>
  <c r="F24" i="1"/>
  <c r="F17" i="1"/>
  <c r="C31" i="1"/>
  <c r="C24" i="1"/>
  <c r="C17" i="1"/>
  <c r="H111" i="12" l="1"/>
  <c r="H110" i="12"/>
  <c r="H111" i="11"/>
  <c r="H110" i="11"/>
  <c r="H111" i="10"/>
  <c r="H110" i="10"/>
  <c r="K109" i="12"/>
  <c r="J109" i="12"/>
  <c r="K108" i="12"/>
  <c r="J108" i="12"/>
  <c r="K107" i="12"/>
  <c r="J107" i="12"/>
  <c r="K106" i="12"/>
  <c r="J106" i="12"/>
  <c r="K105" i="12"/>
  <c r="J105" i="12"/>
  <c r="K104" i="12"/>
  <c r="J104" i="12"/>
  <c r="K103" i="12"/>
  <c r="J103" i="12"/>
  <c r="K102" i="12"/>
  <c r="J102" i="12"/>
  <c r="K101" i="12"/>
  <c r="J101" i="12"/>
  <c r="K100" i="12"/>
  <c r="J100" i="12"/>
  <c r="K99" i="12"/>
  <c r="J99" i="12"/>
  <c r="K98" i="12"/>
  <c r="J98" i="12"/>
  <c r="K97" i="12"/>
  <c r="J97" i="12"/>
  <c r="K96" i="12"/>
  <c r="J96" i="12"/>
  <c r="K95" i="12"/>
  <c r="J95" i="12"/>
  <c r="K94" i="12"/>
  <c r="J94" i="12"/>
  <c r="K93" i="12"/>
  <c r="J93" i="12"/>
  <c r="K92" i="12"/>
  <c r="J92" i="12"/>
  <c r="K85" i="12"/>
  <c r="J85" i="12"/>
  <c r="K84" i="12"/>
  <c r="J84" i="12"/>
  <c r="K83" i="12"/>
  <c r="J83" i="12"/>
  <c r="K82" i="12"/>
  <c r="J82" i="12"/>
  <c r="K81" i="12"/>
  <c r="J81" i="12"/>
  <c r="K80" i="12"/>
  <c r="J80" i="12"/>
  <c r="K79" i="12"/>
  <c r="J79" i="12"/>
  <c r="K78" i="12"/>
  <c r="J78" i="12"/>
  <c r="K77" i="12"/>
  <c r="J77" i="12"/>
  <c r="K76" i="12"/>
  <c r="J76" i="12"/>
  <c r="K75" i="12"/>
  <c r="J75" i="12"/>
  <c r="K74" i="12"/>
  <c r="J74" i="12"/>
  <c r="K73" i="12"/>
  <c r="J73" i="12"/>
  <c r="K72" i="12"/>
  <c r="J72" i="12"/>
  <c r="K71" i="12"/>
  <c r="J71" i="12"/>
  <c r="K70" i="12"/>
  <c r="J70" i="12"/>
  <c r="K69" i="12"/>
  <c r="J69" i="12"/>
  <c r="K68" i="12"/>
  <c r="J68" i="12"/>
  <c r="K61" i="12"/>
  <c r="J61" i="12"/>
  <c r="K60" i="12"/>
  <c r="J60" i="12"/>
  <c r="K59" i="12"/>
  <c r="J59" i="12"/>
  <c r="K58" i="12"/>
  <c r="J58" i="12"/>
  <c r="K57" i="12"/>
  <c r="J57" i="12"/>
  <c r="K56" i="12"/>
  <c r="J56" i="12"/>
  <c r="K55" i="12"/>
  <c r="J55" i="12"/>
  <c r="K54" i="12"/>
  <c r="J54" i="12"/>
  <c r="K53" i="12"/>
  <c r="J53" i="12"/>
  <c r="K52" i="12"/>
  <c r="J52" i="12"/>
  <c r="K51" i="12"/>
  <c r="J51" i="12"/>
  <c r="K50" i="12"/>
  <c r="J50" i="12"/>
  <c r="K49" i="12"/>
  <c r="J49" i="12"/>
  <c r="K48" i="12"/>
  <c r="J48" i="12"/>
  <c r="K47" i="12"/>
  <c r="J47" i="12"/>
  <c r="K46" i="12"/>
  <c r="J46" i="12"/>
  <c r="K45" i="12"/>
  <c r="J45" i="12"/>
  <c r="K44" i="12"/>
  <c r="J44" i="12"/>
  <c r="K109" i="11"/>
  <c r="J109" i="11"/>
  <c r="K108" i="11"/>
  <c r="J108" i="11"/>
  <c r="K107" i="11"/>
  <c r="J107" i="11"/>
  <c r="K106" i="11"/>
  <c r="J106" i="11"/>
  <c r="K105" i="11"/>
  <c r="J105" i="11"/>
  <c r="K104" i="11"/>
  <c r="J104" i="11"/>
  <c r="K103" i="11"/>
  <c r="J103" i="11"/>
  <c r="K102" i="11"/>
  <c r="J102" i="11"/>
  <c r="K101" i="11"/>
  <c r="J101" i="11"/>
  <c r="K100" i="11"/>
  <c r="J100" i="11"/>
  <c r="K99" i="11"/>
  <c r="J99" i="11"/>
  <c r="K98" i="11"/>
  <c r="J98" i="11"/>
  <c r="K97" i="11"/>
  <c r="J97" i="11"/>
  <c r="K96" i="11"/>
  <c r="J96" i="11"/>
  <c r="K95" i="11"/>
  <c r="J95" i="11"/>
  <c r="K94" i="11"/>
  <c r="J94" i="11"/>
  <c r="K93" i="11"/>
  <c r="J93" i="11"/>
  <c r="K92" i="11"/>
  <c r="J92" i="11"/>
  <c r="K85" i="11"/>
  <c r="J85" i="11"/>
  <c r="K84" i="11"/>
  <c r="J84" i="11"/>
  <c r="K83" i="11"/>
  <c r="J83" i="11"/>
  <c r="K82" i="11"/>
  <c r="J82" i="11"/>
  <c r="K81" i="11"/>
  <c r="J81" i="11"/>
  <c r="K80" i="11"/>
  <c r="J80" i="11"/>
  <c r="K79" i="11"/>
  <c r="J79" i="11"/>
  <c r="K78" i="11"/>
  <c r="J78" i="11"/>
  <c r="K77" i="11"/>
  <c r="J77" i="11"/>
  <c r="K76" i="11"/>
  <c r="J76" i="11"/>
  <c r="K75" i="11"/>
  <c r="J75" i="11"/>
  <c r="K74" i="11"/>
  <c r="J74" i="11"/>
  <c r="K73" i="11"/>
  <c r="J73" i="11"/>
  <c r="K72" i="11"/>
  <c r="J72" i="11"/>
  <c r="K71" i="11"/>
  <c r="J71" i="11"/>
  <c r="K70" i="11"/>
  <c r="J70" i="11"/>
  <c r="K69" i="11"/>
  <c r="J69" i="11"/>
  <c r="K68" i="11"/>
  <c r="J68" i="11"/>
  <c r="K61" i="11"/>
  <c r="J61" i="11"/>
  <c r="K60" i="11"/>
  <c r="J60" i="11"/>
  <c r="K59" i="11"/>
  <c r="J59" i="11"/>
  <c r="K58" i="11"/>
  <c r="J58" i="11"/>
  <c r="K57" i="11"/>
  <c r="J57" i="11"/>
  <c r="K56" i="11"/>
  <c r="J56" i="11"/>
  <c r="K55" i="11"/>
  <c r="J55" i="11"/>
  <c r="K54" i="11"/>
  <c r="J54" i="11"/>
  <c r="K53" i="11"/>
  <c r="J53" i="11"/>
  <c r="K52" i="11"/>
  <c r="J52" i="11"/>
  <c r="K51" i="11"/>
  <c r="J51" i="11"/>
  <c r="K50" i="11"/>
  <c r="J50" i="11"/>
  <c r="K49" i="11"/>
  <c r="J49" i="11"/>
  <c r="K48" i="11"/>
  <c r="J48" i="11"/>
  <c r="K47" i="11"/>
  <c r="J47" i="11"/>
  <c r="K46" i="11"/>
  <c r="J46" i="11"/>
  <c r="K45" i="11"/>
  <c r="J45" i="11"/>
  <c r="K44" i="11"/>
  <c r="J44" i="11"/>
  <c r="K109" i="10"/>
  <c r="J109" i="10"/>
  <c r="K108" i="10"/>
  <c r="J108" i="10"/>
  <c r="K107" i="10"/>
  <c r="J107" i="10"/>
  <c r="K106" i="10"/>
  <c r="J106" i="10"/>
  <c r="K105" i="10"/>
  <c r="J105" i="10"/>
  <c r="K104" i="10"/>
  <c r="J104" i="10"/>
  <c r="K103" i="10"/>
  <c r="J103" i="10"/>
  <c r="K102" i="10"/>
  <c r="J102" i="10"/>
  <c r="K101" i="10"/>
  <c r="J101" i="10"/>
  <c r="K100" i="10"/>
  <c r="J100" i="10"/>
  <c r="K99" i="10"/>
  <c r="J99" i="10"/>
  <c r="K98" i="10"/>
  <c r="J98" i="10"/>
  <c r="K97" i="10"/>
  <c r="J97" i="10"/>
  <c r="K96" i="10"/>
  <c r="J96" i="10"/>
  <c r="K95" i="10"/>
  <c r="J95" i="10"/>
  <c r="K94" i="10"/>
  <c r="J94" i="10"/>
  <c r="K93" i="10"/>
  <c r="J93" i="10"/>
  <c r="K92" i="10"/>
  <c r="J92" i="10"/>
  <c r="K85" i="10"/>
  <c r="J85" i="10"/>
  <c r="K84" i="10"/>
  <c r="J84" i="10"/>
  <c r="K83" i="10"/>
  <c r="J83" i="10"/>
  <c r="K82" i="10"/>
  <c r="J82" i="10"/>
  <c r="K81" i="10"/>
  <c r="J81" i="10"/>
  <c r="K80" i="10"/>
  <c r="J80" i="10"/>
  <c r="K79" i="10"/>
  <c r="J79" i="10"/>
  <c r="K78" i="10"/>
  <c r="J78" i="10"/>
  <c r="K77" i="10"/>
  <c r="J77" i="10"/>
  <c r="K76" i="10"/>
  <c r="J76" i="10"/>
  <c r="K75" i="10"/>
  <c r="J75" i="10"/>
  <c r="K74" i="10"/>
  <c r="J74" i="10"/>
  <c r="K73" i="10"/>
  <c r="J73" i="10"/>
  <c r="K72" i="10"/>
  <c r="J72" i="10"/>
  <c r="K71" i="10"/>
  <c r="J71" i="10"/>
  <c r="K70" i="10"/>
  <c r="J70" i="10"/>
  <c r="K69" i="10"/>
  <c r="J69" i="10"/>
  <c r="K68" i="10"/>
  <c r="J68" i="10"/>
  <c r="K61" i="10"/>
  <c r="J61" i="10"/>
  <c r="K60" i="10"/>
  <c r="J60" i="10"/>
  <c r="K59" i="10"/>
  <c r="J59" i="10"/>
  <c r="K58" i="10"/>
  <c r="J58" i="10"/>
  <c r="K57" i="10"/>
  <c r="J57" i="10"/>
  <c r="K56" i="10"/>
  <c r="J56" i="10"/>
  <c r="K55" i="10"/>
  <c r="J55" i="10"/>
  <c r="K54" i="10"/>
  <c r="J54" i="10"/>
  <c r="K53" i="10"/>
  <c r="J53" i="10"/>
  <c r="K52" i="10"/>
  <c r="J52" i="10"/>
  <c r="K51" i="10"/>
  <c r="J51" i="10"/>
  <c r="K50" i="10"/>
  <c r="J50" i="10"/>
  <c r="K49" i="10"/>
  <c r="J49" i="10"/>
  <c r="K48" i="10"/>
  <c r="J48" i="10"/>
  <c r="K47" i="10"/>
  <c r="J47" i="10"/>
  <c r="K46" i="10"/>
  <c r="J46" i="10"/>
  <c r="K45" i="10"/>
  <c r="J45" i="10"/>
  <c r="K44" i="10"/>
  <c r="J44" i="10"/>
  <c r="H111" i="1"/>
  <c r="H110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92" i="1"/>
  <c r="J92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132" i="10"/>
  <c r="A131" i="10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08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44" i="1"/>
  <c r="H32" i="12" l="1"/>
  <c r="H31" i="12"/>
  <c r="B37" i="11" l="1"/>
  <c r="H92" i="12"/>
  <c r="H94" i="12"/>
  <c r="I95" i="12"/>
  <c r="H96" i="12"/>
  <c r="H98" i="12"/>
  <c r="I99" i="12"/>
  <c r="H100" i="12"/>
  <c r="H102" i="12"/>
  <c r="I103" i="12"/>
  <c r="H104" i="12"/>
  <c r="H106" i="12"/>
  <c r="I107" i="12"/>
  <c r="H108" i="12"/>
  <c r="G95" i="12"/>
  <c r="G98" i="12"/>
  <c r="G99" i="12"/>
  <c r="G103" i="12"/>
  <c r="G106" i="12"/>
  <c r="G107" i="12"/>
  <c r="H69" i="12"/>
  <c r="I70" i="12"/>
  <c r="H71" i="12"/>
  <c r="H73" i="12"/>
  <c r="I74" i="12"/>
  <c r="H75" i="12"/>
  <c r="H77" i="12"/>
  <c r="I78" i="12"/>
  <c r="H79" i="12"/>
  <c r="H81" i="12"/>
  <c r="I82" i="12"/>
  <c r="H83" i="12"/>
  <c r="G69" i="12"/>
  <c r="G72" i="12"/>
  <c r="G73" i="12"/>
  <c r="G77" i="12"/>
  <c r="G80" i="12"/>
  <c r="G81" i="12"/>
  <c r="H44" i="12"/>
  <c r="I45" i="12"/>
  <c r="H46" i="12"/>
  <c r="H48" i="12"/>
  <c r="I49" i="12"/>
  <c r="H50" i="12"/>
  <c r="H52" i="12"/>
  <c r="I53" i="12"/>
  <c r="H54" i="12"/>
  <c r="H56" i="12"/>
  <c r="I57" i="12"/>
  <c r="H58" i="12"/>
  <c r="H60" i="12"/>
  <c r="G46" i="12"/>
  <c r="G47" i="12"/>
  <c r="G51" i="12"/>
  <c r="G54" i="12"/>
  <c r="G55" i="12"/>
  <c r="G59" i="12"/>
  <c r="B37" i="10"/>
  <c r="B6" i="6"/>
  <c r="B5" i="6"/>
  <c r="B4" i="12"/>
  <c r="B5" i="12"/>
  <c r="B5" i="11"/>
  <c r="B4" i="11"/>
  <c r="B37" i="12"/>
  <c r="B39" i="12" s="1"/>
  <c r="H95" i="12" s="1"/>
  <c r="B39" i="11"/>
  <c r="I92" i="11" s="1"/>
  <c r="B39" i="10"/>
  <c r="I45" i="10" s="1"/>
  <c r="H32" i="10"/>
  <c r="H31" i="10"/>
  <c r="G98" i="10" l="1"/>
  <c r="G60" i="12"/>
  <c r="G52" i="12"/>
  <c r="I60" i="12"/>
  <c r="I56" i="12"/>
  <c r="I52" i="12"/>
  <c r="I48" i="12"/>
  <c r="I44" i="12"/>
  <c r="G78" i="12"/>
  <c r="G70" i="12"/>
  <c r="I81" i="12"/>
  <c r="I77" i="12"/>
  <c r="I73" i="12"/>
  <c r="I69" i="12"/>
  <c r="G104" i="12"/>
  <c r="G96" i="12"/>
  <c r="I106" i="12"/>
  <c r="I102" i="12"/>
  <c r="I98" i="12"/>
  <c r="I94" i="12"/>
  <c r="I93" i="10"/>
  <c r="G94" i="10"/>
  <c r="H97" i="10"/>
  <c r="G58" i="12"/>
  <c r="G50" i="12"/>
  <c r="I59" i="12"/>
  <c r="I55" i="12"/>
  <c r="I51" i="12"/>
  <c r="I47" i="12"/>
  <c r="G84" i="12"/>
  <c r="G76" i="12"/>
  <c r="I84" i="12"/>
  <c r="I80" i="12"/>
  <c r="I76" i="12"/>
  <c r="I72" i="12"/>
  <c r="I68" i="12"/>
  <c r="G102" i="12"/>
  <c r="G94" i="12"/>
  <c r="I105" i="12"/>
  <c r="I101" i="12"/>
  <c r="I97" i="12"/>
  <c r="I93" i="12"/>
  <c r="H93" i="10"/>
  <c r="G57" i="12"/>
  <c r="G49" i="12"/>
  <c r="H59" i="12"/>
  <c r="H55" i="12"/>
  <c r="H51" i="12"/>
  <c r="H47" i="12"/>
  <c r="G83" i="12"/>
  <c r="G75" i="12"/>
  <c r="H84" i="12"/>
  <c r="H80" i="12"/>
  <c r="H76" i="12"/>
  <c r="H72" i="12"/>
  <c r="H68" i="12"/>
  <c r="G101" i="12"/>
  <c r="G93" i="12"/>
  <c r="H105" i="12"/>
  <c r="H101" i="12"/>
  <c r="H97" i="12"/>
  <c r="H93" i="12"/>
  <c r="I97" i="10"/>
  <c r="G56" i="12"/>
  <c r="G48" i="12"/>
  <c r="I58" i="12"/>
  <c r="I54" i="12"/>
  <c r="I50" i="12"/>
  <c r="I46" i="12"/>
  <c r="G82" i="12"/>
  <c r="G74" i="12"/>
  <c r="I83" i="12"/>
  <c r="I79" i="12"/>
  <c r="I75" i="12"/>
  <c r="I71" i="12"/>
  <c r="G108" i="12"/>
  <c r="G100" i="12"/>
  <c r="I108" i="12"/>
  <c r="I104" i="12"/>
  <c r="I100" i="12"/>
  <c r="I96" i="12"/>
  <c r="I92" i="12"/>
  <c r="G44" i="12"/>
  <c r="G53" i="12"/>
  <c r="G45" i="12"/>
  <c r="H57" i="12"/>
  <c r="H53" i="12"/>
  <c r="H49" i="12"/>
  <c r="H45" i="12"/>
  <c r="G79" i="12"/>
  <c r="G71" i="12"/>
  <c r="H82" i="12"/>
  <c r="H78" i="12"/>
  <c r="H74" i="12"/>
  <c r="H70" i="12"/>
  <c r="G105" i="12"/>
  <c r="G97" i="12"/>
  <c r="H107" i="12"/>
  <c r="H103" i="12"/>
  <c r="H99" i="12"/>
  <c r="G55" i="11"/>
  <c r="H60" i="11"/>
  <c r="H54" i="11"/>
  <c r="H48" i="11"/>
  <c r="G81" i="11"/>
  <c r="G69" i="11"/>
  <c r="H79" i="11"/>
  <c r="H73" i="11"/>
  <c r="G107" i="11"/>
  <c r="G95" i="11"/>
  <c r="H100" i="11"/>
  <c r="G58" i="11"/>
  <c r="G54" i="11"/>
  <c r="G50" i="11"/>
  <c r="G46" i="11"/>
  <c r="I59" i="11"/>
  <c r="I57" i="11"/>
  <c r="I55" i="11"/>
  <c r="I53" i="11"/>
  <c r="I51" i="11"/>
  <c r="I49" i="11"/>
  <c r="I47" i="11"/>
  <c r="I45" i="11"/>
  <c r="G84" i="11"/>
  <c r="G80" i="11"/>
  <c r="G76" i="11"/>
  <c r="G72" i="11"/>
  <c r="I84" i="11"/>
  <c r="I82" i="11"/>
  <c r="I80" i="11"/>
  <c r="I78" i="11"/>
  <c r="I76" i="11"/>
  <c r="I74" i="11"/>
  <c r="I72" i="11"/>
  <c r="I70" i="11"/>
  <c r="I68" i="11"/>
  <c r="G106" i="11"/>
  <c r="G102" i="11"/>
  <c r="G98" i="11"/>
  <c r="G94" i="11"/>
  <c r="I107" i="11"/>
  <c r="I105" i="11"/>
  <c r="I103" i="11"/>
  <c r="I101" i="11"/>
  <c r="I99" i="11"/>
  <c r="I97" i="11"/>
  <c r="I95" i="11"/>
  <c r="I93" i="11"/>
  <c r="G59" i="11"/>
  <c r="G47" i="11"/>
  <c r="H56" i="11"/>
  <c r="H50" i="11"/>
  <c r="G77" i="11"/>
  <c r="H83" i="11"/>
  <c r="H77" i="11"/>
  <c r="H71" i="11"/>
  <c r="G103" i="11"/>
  <c r="H108" i="11"/>
  <c r="H102" i="11"/>
  <c r="H94" i="11"/>
  <c r="G44" i="11"/>
  <c r="G57" i="11"/>
  <c r="G53" i="11"/>
  <c r="G49" i="11"/>
  <c r="G45" i="11"/>
  <c r="H59" i="11"/>
  <c r="H57" i="11"/>
  <c r="H55" i="11"/>
  <c r="H53" i="11"/>
  <c r="H51" i="11"/>
  <c r="H49" i="11"/>
  <c r="H47" i="11"/>
  <c r="H45" i="11"/>
  <c r="G83" i="11"/>
  <c r="G79" i="11"/>
  <c r="G75" i="11"/>
  <c r="G71" i="11"/>
  <c r="H84" i="11"/>
  <c r="H82" i="11"/>
  <c r="H80" i="11"/>
  <c r="H78" i="11"/>
  <c r="H76" i="11"/>
  <c r="H74" i="11"/>
  <c r="H72" i="11"/>
  <c r="H70" i="11"/>
  <c r="H68" i="11"/>
  <c r="G105" i="11"/>
  <c r="G101" i="11"/>
  <c r="G97" i="11"/>
  <c r="G93" i="11"/>
  <c r="H107" i="11"/>
  <c r="H105" i="11"/>
  <c r="H103" i="11"/>
  <c r="H101" i="11"/>
  <c r="H99" i="11"/>
  <c r="H97" i="11"/>
  <c r="H95" i="11"/>
  <c r="H93" i="11"/>
  <c r="G51" i="11"/>
  <c r="H58" i="11"/>
  <c r="H52" i="11"/>
  <c r="H46" i="11"/>
  <c r="H44" i="11"/>
  <c r="G73" i="11"/>
  <c r="H81" i="11"/>
  <c r="H75" i="11"/>
  <c r="H69" i="11"/>
  <c r="G99" i="11"/>
  <c r="H106" i="11"/>
  <c r="H104" i="11"/>
  <c r="H98" i="11"/>
  <c r="H96" i="11"/>
  <c r="H92" i="11"/>
  <c r="G60" i="11"/>
  <c r="G56" i="11"/>
  <c r="G52" i="11"/>
  <c r="G48" i="11"/>
  <c r="I60" i="11"/>
  <c r="I58" i="11"/>
  <c r="I56" i="11"/>
  <c r="I54" i="11"/>
  <c r="I52" i="11"/>
  <c r="I50" i="11"/>
  <c r="I48" i="11"/>
  <c r="I46" i="11"/>
  <c r="I44" i="11"/>
  <c r="G82" i="11"/>
  <c r="G78" i="11"/>
  <c r="G74" i="11"/>
  <c r="G70" i="11"/>
  <c r="I83" i="11"/>
  <c r="I81" i="11"/>
  <c r="I79" i="11"/>
  <c r="I77" i="11"/>
  <c r="I75" i="11"/>
  <c r="I73" i="11"/>
  <c r="I71" i="11"/>
  <c r="I69" i="11"/>
  <c r="G108" i="11"/>
  <c r="G104" i="11"/>
  <c r="G100" i="11"/>
  <c r="G96" i="11"/>
  <c r="I108" i="11"/>
  <c r="I106" i="11"/>
  <c r="I104" i="11"/>
  <c r="I102" i="11"/>
  <c r="I100" i="11"/>
  <c r="I98" i="11"/>
  <c r="I96" i="11"/>
  <c r="I94" i="11"/>
  <c r="G106" i="10"/>
  <c r="H105" i="10"/>
  <c r="I105" i="10"/>
  <c r="G102" i="10"/>
  <c r="H101" i="10"/>
  <c r="I101" i="10"/>
  <c r="G105" i="10"/>
  <c r="G97" i="10"/>
  <c r="H104" i="10"/>
  <c r="I100" i="10"/>
  <c r="G93" i="10"/>
  <c r="G101" i="10"/>
  <c r="H108" i="10"/>
  <c r="H100" i="10"/>
  <c r="H96" i="10"/>
  <c r="I108" i="10"/>
  <c r="I104" i="10"/>
  <c r="I96" i="10"/>
  <c r="G100" i="10"/>
  <c r="H107" i="10"/>
  <c r="H99" i="10"/>
  <c r="I107" i="10"/>
  <c r="I103" i="10"/>
  <c r="I99" i="10"/>
  <c r="I95" i="10"/>
  <c r="G108" i="10"/>
  <c r="G104" i="10"/>
  <c r="G96" i="10"/>
  <c r="H103" i="10"/>
  <c r="H95" i="10"/>
  <c r="G107" i="10"/>
  <c r="G103" i="10"/>
  <c r="G99" i="10"/>
  <c r="G95" i="10"/>
  <c r="H106" i="10"/>
  <c r="H102" i="10"/>
  <c r="H98" i="10"/>
  <c r="H94" i="10"/>
  <c r="I106" i="10"/>
  <c r="I102" i="10"/>
  <c r="I98" i="10"/>
  <c r="I94" i="10"/>
  <c r="G70" i="10"/>
  <c r="I70" i="10"/>
  <c r="H70" i="10"/>
  <c r="H59" i="10"/>
  <c r="H51" i="10"/>
  <c r="G59" i="10"/>
  <c r="G51" i="10"/>
  <c r="I60" i="10"/>
  <c r="I52" i="10"/>
  <c r="I44" i="10"/>
  <c r="H54" i="10"/>
  <c r="H46" i="10"/>
  <c r="G54" i="10"/>
  <c r="G46" i="10"/>
  <c r="I59" i="10"/>
  <c r="I55" i="10"/>
  <c r="I47" i="10"/>
  <c r="H44" i="10"/>
  <c r="H57" i="10"/>
  <c r="H53" i="10"/>
  <c r="H49" i="10"/>
  <c r="H45" i="10"/>
  <c r="G57" i="10"/>
  <c r="G53" i="10"/>
  <c r="G49" i="10"/>
  <c r="G45" i="10"/>
  <c r="I58" i="10"/>
  <c r="I54" i="10"/>
  <c r="I50" i="10"/>
  <c r="I46" i="10"/>
  <c r="G44" i="10"/>
  <c r="H55" i="10"/>
  <c r="H47" i="10"/>
  <c r="G55" i="10"/>
  <c r="G47" i="10"/>
  <c r="I56" i="10"/>
  <c r="I48" i="10"/>
  <c r="H58" i="10"/>
  <c r="H50" i="10"/>
  <c r="G58" i="10"/>
  <c r="G50" i="10"/>
  <c r="I51" i="10"/>
  <c r="H60" i="10"/>
  <c r="H56" i="10"/>
  <c r="H52" i="10"/>
  <c r="H48" i="10"/>
  <c r="G60" i="10"/>
  <c r="G56" i="10"/>
  <c r="G52" i="10"/>
  <c r="G48" i="10"/>
  <c r="I57" i="10"/>
  <c r="I53" i="10"/>
  <c r="I49" i="10"/>
  <c r="H32" i="1"/>
  <c r="H31" i="1"/>
  <c r="I61" i="10" l="1"/>
  <c r="B37" i="1"/>
  <c r="B39" i="1" s="1"/>
  <c r="G108" i="1" l="1"/>
  <c r="I94" i="1"/>
  <c r="G83" i="1"/>
  <c r="I93" i="1"/>
  <c r="H93" i="1"/>
  <c r="G94" i="1"/>
  <c r="H83" i="1"/>
  <c r="H94" i="1"/>
  <c r="I83" i="1"/>
  <c r="G98" i="1"/>
  <c r="G107" i="1"/>
  <c r="G104" i="1"/>
  <c r="G93" i="1"/>
  <c r="G103" i="1"/>
  <c r="G100" i="1"/>
  <c r="G99" i="1"/>
  <c r="G95" i="1"/>
  <c r="G105" i="1"/>
  <c r="G101" i="1"/>
  <c r="G97" i="1"/>
  <c r="G102" i="1"/>
  <c r="G96" i="1"/>
  <c r="G106" i="1"/>
  <c r="I45" i="1"/>
  <c r="I49" i="1"/>
  <c r="I53" i="1"/>
  <c r="I57" i="1"/>
  <c r="I44" i="1"/>
  <c r="I58" i="1"/>
  <c r="I47" i="1"/>
  <c r="I51" i="1"/>
  <c r="I55" i="1"/>
  <c r="I59" i="1"/>
  <c r="I56" i="1"/>
  <c r="I46" i="1"/>
  <c r="I50" i="1"/>
  <c r="I54" i="1"/>
  <c r="I48" i="1"/>
  <c r="I52" i="1"/>
  <c r="I60" i="1"/>
  <c r="H46" i="1"/>
  <c r="H50" i="1"/>
  <c r="H54" i="1"/>
  <c r="H58" i="1"/>
  <c r="G45" i="1"/>
  <c r="G47" i="1"/>
  <c r="G51" i="1"/>
  <c r="G55" i="1"/>
  <c r="G59" i="1"/>
  <c r="H52" i="1"/>
  <c r="H56" i="1"/>
  <c r="G53" i="1"/>
  <c r="G44" i="1"/>
  <c r="H49" i="1"/>
  <c r="H44" i="1"/>
  <c r="G50" i="1"/>
  <c r="G58" i="1"/>
  <c r="H45" i="1"/>
  <c r="H47" i="1"/>
  <c r="H51" i="1"/>
  <c r="H55" i="1"/>
  <c r="H59" i="1"/>
  <c r="G48" i="1"/>
  <c r="G52" i="1"/>
  <c r="G56" i="1"/>
  <c r="G60" i="1"/>
  <c r="H48" i="1"/>
  <c r="H60" i="1"/>
  <c r="G49" i="1"/>
  <c r="G57" i="1"/>
  <c r="H53" i="1"/>
  <c r="H57" i="1"/>
  <c r="G46" i="1"/>
  <c r="G54" i="1"/>
  <c r="H61" i="1" l="1"/>
  <c r="I132" i="12" l="1"/>
  <c r="E32" i="12"/>
  <c r="B32" i="12"/>
  <c r="E31" i="12"/>
  <c r="B31" i="12"/>
  <c r="I126" i="11"/>
  <c r="G119" i="11"/>
  <c r="E32" i="11"/>
  <c r="B32" i="11"/>
  <c r="E31" i="11"/>
  <c r="B31" i="11"/>
  <c r="E32" i="10"/>
  <c r="B32" i="10"/>
  <c r="E31" i="10"/>
  <c r="B31" i="10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16" i="1"/>
  <c r="G92" i="12" l="1"/>
  <c r="G117" i="12"/>
  <c r="I119" i="12"/>
  <c r="H122" i="12"/>
  <c r="G125" i="12"/>
  <c r="I127" i="12"/>
  <c r="H130" i="12"/>
  <c r="H117" i="12"/>
  <c r="G120" i="12"/>
  <c r="I122" i="12"/>
  <c r="H125" i="12"/>
  <c r="G128" i="12"/>
  <c r="I130" i="12"/>
  <c r="I117" i="12"/>
  <c r="H120" i="12"/>
  <c r="G123" i="12"/>
  <c r="I125" i="12"/>
  <c r="H128" i="12"/>
  <c r="G131" i="12"/>
  <c r="G118" i="12"/>
  <c r="I120" i="12"/>
  <c r="H123" i="12"/>
  <c r="G126" i="12"/>
  <c r="I128" i="12"/>
  <c r="H131" i="12"/>
  <c r="G68" i="12"/>
  <c r="H118" i="12"/>
  <c r="G121" i="12"/>
  <c r="I123" i="12"/>
  <c r="H126" i="12"/>
  <c r="G129" i="12"/>
  <c r="I131" i="12"/>
  <c r="G116" i="12"/>
  <c r="I118" i="12"/>
  <c r="H121" i="12"/>
  <c r="G124" i="12"/>
  <c r="I126" i="12"/>
  <c r="H129" i="12"/>
  <c r="G132" i="12"/>
  <c r="H116" i="12"/>
  <c r="G119" i="12"/>
  <c r="I121" i="12"/>
  <c r="H124" i="12"/>
  <c r="G127" i="12"/>
  <c r="I129" i="12"/>
  <c r="H132" i="12"/>
  <c r="I116" i="12"/>
  <c r="H119" i="12"/>
  <c r="G122" i="12"/>
  <c r="I124" i="12"/>
  <c r="H127" i="12"/>
  <c r="G130" i="12"/>
  <c r="H129" i="11"/>
  <c r="G132" i="11"/>
  <c r="H116" i="11"/>
  <c r="I131" i="11"/>
  <c r="G129" i="11"/>
  <c r="H126" i="11"/>
  <c r="I123" i="11"/>
  <c r="G121" i="11"/>
  <c r="H118" i="11"/>
  <c r="H131" i="11"/>
  <c r="I128" i="11"/>
  <c r="G126" i="11"/>
  <c r="H123" i="11"/>
  <c r="I120" i="11"/>
  <c r="G118" i="11"/>
  <c r="G68" i="11"/>
  <c r="G131" i="11"/>
  <c r="H128" i="11"/>
  <c r="I125" i="11"/>
  <c r="G123" i="11"/>
  <c r="H120" i="11"/>
  <c r="I117" i="11"/>
  <c r="G127" i="11"/>
  <c r="I121" i="11"/>
  <c r="I130" i="11"/>
  <c r="G128" i="11"/>
  <c r="H125" i="11"/>
  <c r="I122" i="11"/>
  <c r="G120" i="11"/>
  <c r="H117" i="11"/>
  <c r="H130" i="11"/>
  <c r="I127" i="11"/>
  <c r="G125" i="11"/>
  <c r="H122" i="11"/>
  <c r="I119" i="11"/>
  <c r="G117" i="11"/>
  <c r="G92" i="11"/>
  <c r="I132" i="11"/>
  <c r="G130" i="11"/>
  <c r="H127" i="11"/>
  <c r="I124" i="11"/>
  <c r="G122" i="11"/>
  <c r="H119" i="11"/>
  <c r="I116" i="11"/>
  <c r="H132" i="11"/>
  <c r="I129" i="11"/>
  <c r="H124" i="11"/>
  <c r="I118" i="11"/>
  <c r="H121" i="11"/>
  <c r="G116" i="11"/>
  <c r="G124" i="11"/>
  <c r="G78" i="10"/>
  <c r="I129" i="10"/>
  <c r="H69" i="10"/>
  <c r="G73" i="10"/>
  <c r="I75" i="10"/>
  <c r="H78" i="10"/>
  <c r="G81" i="10"/>
  <c r="I83" i="10"/>
  <c r="I116" i="10"/>
  <c r="H119" i="10"/>
  <c r="G122" i="10"/>
  <c r="I124" i="10"/>
  <c r="H127" i="10"/>
  <c r="G130" i="10"/>
  <c r="I132" i="10"/>
  <c r="I69" i="10"/>
  <c r="H73" i="10"/>
  <c r="G76" i="10"/>
  <c r="I78" i="10"/>
  <c r="H81" i="10"/>
  <c r="G84" i="10"/>
  <c r="G92" i="10"/>
  <c r="G117" i="10"/>
  <c r="I119" i="10"/>
  <c r="H122" i="10"/>
  <c r="G125" i="10"/>
  <c r="I127" i="10"/>
  <c r="H130" i="10"/>
  <c r="G71" i="10"/>
  <c r="I73" i="10"/>
  <c r="H76" i="10"/>
  <c r="G79" i="10"/>
  <c r="I81" i="10"/>
  <c r="H84" i="10"/>
  <c r="H92" i="10"/>
  <c r="H117" i="10"/>
  <c r="G120" i="10"/>
  <c r="I122" i="10"/>
  <c r="H125" i="10"/>
  <c r="G128" i="10"/>
  <c r="I130" i="10"/>
  <c r="H75" i="10"/>
  <c r="G119" i="10"/>
  <c r="G75" i="10"/>
  <c r="H83" i="10"/>
  <c r="G127" i="10"/>
  <c r="H71" i="10"/>
  <c r="G82" i="10"/>
  <c r="I68" i="10"/>
  <c r="G69" i="10"/>
  <c r="H132" i="10"/>
  <c r="G74" i="10"/>
  <c r="I76" i="10"/>
  <c r="H79" i="10"/>
  <c r="I84" i="10"/>
  <c r="I92" i="10"/>
  <c r="I117" i="10"/>
  <c r="H120" i="10"/>
  <c r="G123" i="10"/>
  <c r="I125" i="10"/>
  <c r="H128" i="10"/>
  <c r="G131" i="10"/>
  <c r="G68" i="10"/>
  <c r="I71" i="10"/>
  <c r="H74" i="10"/>
  <c r="G77" i="10"/>
  <c r="I79" i="10"/>
  <c r="H82" i="10"/>
  <c r="G118" i="10"/>
  <c r="I120" i="10"/>
  <c r="H123" i="10"/>
  <c r="G126" i="10"/>
  <c r="I128" i="10"/>
  <c r="H131" i="10"/>
  <c r="H68" i="10"/>
  <c r="G72" i="10"/>
  <c r="I74" i="10"/>
  <c r="H77" i="10"/>
  <c r="G80" i="10"/>
  <c r="I82" i="10"/>
  <c r="H118" i="10"/>
  <c r="G121" i="10"/>
  <c r="I123" i="10"/>
  <c r="H126" i="10"/>
  <c r="G129" i="10"/>
  <c r="I131" i="10"/>
  <c r="H72" i="10"/>
  <c r="H80" i="10"/>
  <c r="G116" i="10"/>
  <c r="I118" i="10"/>
  <c r="H121" i="10"/>
  <c r="G124" i="10"/>
  <c r="I126" i="10"/>
  <c r="H129" i="10"/>
  <c r="G132" i="10"/>
  <c r="I77" i="10"/>
  <c r="I80" i="10"/>
  <c r="H116" i="10"/>
  <c r="H124" i="10"/>
  <c r="G83" i="10"/>
  <c r="I72" i="10"/>
  <c r="I121" i="10"/>
  <c r="H61" i="12" l="1"/>
  <c r="H133" i="12"/>
  <c r="I85" i="11"/>
  <c r="G133" i="10"/>
  <c r="H61" i="10"/>
  <c r="G61" i="10"/>
  <c r="I133" i="12"/>
  <c r="G109" i="12"/>
  <c r="G85" i="12"/>
  <c r="G133" i="12"/>
  <c r="H85" i="12"/>
  <c r="I109" i="12"/>
  <c r="I61" i="12"/>
  <c r="I85" i="12"/>
  <c r="H109" i="12"/>
  <c r="G61" i="12"/>
  <c r="I109" i="11"/>
  <c r="G133" i="11"/>
  <c r="I133" i="11"/>
  <c r="G61" i="11"/>
  <c r="I61" i="11"/>
  <c r="G85" i="11"/>
  <c r="H85" i="11"/>
  <c r="G109" i="11"/>
  <c r="H133" i="11"/>
  <c r="H109" i="11"/>
  <c r="H61" i="11"/>
  <c r="H85" i="10"/>
  <c r="G109" i="10"/>
  <c r="H133" i="10"/>
  <c r="I109" i="10"/>
  <c r="I85" i="10"/>
  <c r="H109" i="10"/>
  <c r="G85" i="10"/>
  <c r="I133" i="10"/>
  <c r="E32" i="1"/>
  <c r="E31" i="1"/>
  <c r="B32" i="1"/>
  <c r="B31" i="1"/>
  <c r="H134" i="10" l="1"/>
  <c r="H135" i="12"/>
  <c r="H134" i="12"/>
  <c r="H87" i="12"/>
  <c r="H86" i="12"/>
  <c r="C15" i="6" s="1"/>
  <c r="H63" i="12"/>
  <c r="H62" i="12"/>
  <c r="D15" i="6" s="1"/>
  <c r="H63" i="11"/>
  <c r="H62" i="11"/>
  <c r="D14" i="6" s="1"/>
  <c r="H87" i="11"/>
  <c r="H86" i="11"/>
  <c r="C14" i="6" s="1"/>
  <c r="H134" i="11"/>
  <c r="H135" i="11"/>
  <c r="H86" i="10"/>
  <c r="C13" i="6" s="1"/>
  <c r="H87" i="10"/>
  <c r="H135" i="10"/>
  <c r="H63" i="10"/>
  <c r="H62" i="10"/>
  <c r="D13" i="6" s="1"/>
  <c r="E15" i="6" l="1"/>
  <c r="E14" i="6"/>
  <c r="E13" i="6"/>
  <c r="I96" i="1"/>
  <c r="I104" i="1"/>
  <c r="H95" i="1"/>
  <c r="H103" i="1"/>
  <c r="I92" i="1"/>
  <c r="I97" i="1"/>
  <c r="I105" i="1"/>
  <c r="H96" i="1"/>
  <c r="H104" i="1"/>
  <c r="G92" i="1"/>
  <c r="I98" i="1"/>
  <c r="I106" i="1"/>
  <c r="H97" i="1"/>
  <c r="H105" i="1"/>
  <c r="I102" i="1"/>
  <c r="H101" i="1"/>
  <c r="I95" i="1"/>
  <c r="H102" i="1"/>
  <c r="I99" i="1"/>
  <c r="I107" i="1"/>
  <c r="H98" i="1"/>
  <c r="H106" i="1"/>
  <c r="I100" i="1"/>
  <c r="I108" i="1"/>
  <c r="H99" i="1"/>
  <c r="H107" i="1"/>
  <c r="I101" i="1"/>
  <c r="H100" i="1"/>
  <c r="H108" i="1"/>
  <c r="I103" i="1"/>
  <c r="H92" i="1"/>
  <c r="H84" i="1"/>
  <c r="G84" i="1"/>
  <c r="H74" i="1"/>
  <c r="I76" i="1"/>
  <c r="I84" i="1"/>
  <c r="G77" i="1"/>
  <c r="H79" i="1"/>
  <c r="I81" i="1"/>
  <c r="G79" i="1"/>
  <c r="H76" i="1"/>
  <c r="I73" i="1"/>
  <c r="H81" i="1"/>
  <c r="I78" i="1"/>
  <c r="G76" i="1"/>
  <c r="H73" i="1"/>
  <c r="I70" i="1"/>
  <c r="G81" i="1"/>
  <c r="H78" i="1"/>
  <c r="I75" i="1"/>
  <c r="G73" i="1"/>
  <c r="I71" i="1"/>
  <c r="H70" i="1"/>
  <c r="I69" i="1"/>
  <c r="I68" i="1"/>
  <c r="I80" i="1"/>
  <c r="G78" i="1"/>
  <c r="H75" i="1"/>
  <c r="I72" i="1"/>
  <c r="H71" i="1"/>
  <c r="G70" i="1"/>
  <c r="H69" i="1"/>
  <c r="H80" i="1"/>
  <c r="I77" i="1"/>
  <c r="G75" i="1"/>
  <c r="H72" i="1"/>
  <c r="G71" i="1"/>
  <c r="G69" i="1"/>
  <c r="I82" i="1"/>
  <c r="G80" i="1"/>
  <c r="H77" i="1"/>
  <c r="I74" i="1"/>
  <c r="G72" i="1"/>
  <c r="G68" i="1"/>
  <c r="I79" i="1"/>
  <c r="H68" i="1"/>
  <c r="G82" i="1"/>
  <c r="H82" i="1"/>
  <c r="G74" i="1"/>
  <c r="I85" i="1" l="1"/>
  <c r="G61" i="1"/>
  <c r="G85" i="1"/>
  <c r="H85" i="1"/>
  <c r="I61" i="1"/>
  <c r="H109" i="1"/>
  <c r="G133" i="1"/>
  <c r="H133" i="1"/>
  <c r="I109" i="1"/>
  <c r="I133" i="1"/>
  <c r="G109" i="1"/>
  <c r="H62" i="1" l="1"/>
  <c r="D12" i="6" s="1"/>
  <c r="H63" i="1"/>
  <c r="H86" i="1"/>
  <c r="C12" i="6" s="1"/>
  <c r="H87" i="1"/>
  <c r="H134" i="1"/>
  <c r="H135" i="1"/>
  <c r="E1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7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Measure accordingly and insert value of the width of the area around the notch left uncovered by tape</t>
        </r>
      </text>
    </comment>
    <comment ref="B60" authorId="0" shapeId="0" xr:uid="{00000000-0006-0000-0000-000002000000}">
      <text>
        <r>
          <rPr>
            <sz val="9"/>
            <color rgb="FF000000"/>
            <rFont val="Tahoma"/>
            <family val="2"/>
          </rPr>
          <t>(~24 hos)</t>
        </r>
      </text>
    </comment>
    <comment ref="B84" authorId="0" shapeId="0" xr:uid="{4C72D23B-BA6C-B242-80EB-41E27BCF592B}">
      <text>
        <r>
          <rPr>
            <sz val="9"/>
            <color rgb="FF000000"/>
            <rFont val="Tahoma"/>
            <family val="2"/>
          </rPr>
          <t>(~24 hours)</t>
        </r>
      </text>
    </comment>
    <comment ref="B108" authorId="0" shapeId="0" xr:uid="{DC73EA16-AA53-E046-9265-54352D408B5D}">
      <text>
        <r>
          <rPr>
            <sz val="9"/>
            <color rgb="FF000000"/>
            <rFont val="Tahoma"/>
            <family val="2"/>
          </rPr>
          <t>(~24 hours)</t>
        </r>
      </text>
    </comment>
    <comment ref="B132" authorId="0" shapeId="0" xr:uid="{E5E99877-8A24-2341-B22E-FFCC555F9232}">
      <text>
        <r>
          <rPr>
            <sz val="9"/>
            <color rgb="FF000000"/>
            <rFont val="Tahoma"/>
            <family val="2"/>
          </rPr>
          <t>(~24 hours)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7" authorId="0" shapeId="0" xr:uid="{676DBD28-5077-5242-A9CB-5ADC906E1669}">
      <text>
        <r>
          <rPr>
            <b/>
            <sz val="9"/>
            <color rgb="FF000000"/>
            <rFont val="Tahoma"/>
            <family val="2"/>
          </rPr>
          <t>Measure accordingly and insert value of the width of the area around the notch left uncovered by tape</t>
        </r>
      </text>
    </comment>
    <comment ref="B60" authorId="0" shapeId="0" xr:uid="{91FEB6BE-4B04-9F46-8157-2293AB10C678}">
      <text>
        <r>
          <rPr>
            <sz val="9"/>
            <color rgb="FF000000"/>
            <rFont val="Tahoma"/>
            <family val="2"/>
          </rPr>
          <t>(~24 hos)</t>
        </r>
      </text>
    </comment>
    <comment ref="B84" authorId="0" shapeId="0" xr:uid="{F12D69CB-DCE7-2F4E-BFA0-8559FF141EBE}">
      <text>
        <r>
          <rPr>
            <sz val="9"/>
            <color rgb="FF000000"/>
            <rFont val="Tahoma"/>
            <family val="2"/>
          </rPr>
          <t>(~24 hos)</t>
        </r>
      </text>
    </comment>
    <comment ref="B108" authorId="0" shapeId="0" xr:uid="{EB98E10B-47A6-0641-854D-30E56846B198}">
      <text>
        <r>
          <rPr>
            <sz val="9"/>
            <color rgb="FF000000"/>
            <rFont val="Tahoma"/>
            <family val="2"/>
          </rPr>
          <t>(~24 hos)</t>
        </r>
      </text>
    </comment>
    <comment ref="B132" authorId="0" shapeId="0" xr:uid="{E997412E-FD73-5048-BBA5-6FA124A7C322}">
      <text>
        <r>
          <rPr>
            <sz val="9"/>
            <color rgb="FF000000"/>
            <rFont val="Tahoma"/>
            <family val="2"/>
          </rPr>
          <t>(~24 hos)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7" authorId="0" shapeId="0" xr:uid="{09E4B4DD-90EA-7948-9364-013C7562B7A3}">
      <text>
        <r>
          <rPr>
            <b/>
            <sz val="9"/>
            <color rgb="FF000000"/>
            <rFont val="Tahoma"/>
            <family val="2"/>
          </rPr>
          <t>Measure accordingly and insert value of the width of the area around the notch left uncovered by tape</t>
        </r>
      </text>
    </comment>
    <comment ref="B60" authorId="0" shapeId="0" xr:uid="{CAC988E9-8851-8345-855F-52F0E91541B3}">
      <text>
        <r>
          <rPr>
            <sz val="9"/>
            <color rgb="FF000000"/>
            <rFont val="Tahoma"/>
            <family val="2"/>
          </rPr>
          <t>(~24 hos)</t>
        </r>
      </text>
    </comment>
    <comment ref="B84" authorId="0" shapeId="0" xr:uid="{53C0D3CA-D5EB-D343-9070-0BC17135D4EE}">
      <text>
        <r>
          <rPr>
            <sz val="9"/>
            <color rgb="FF000000"/>
            <rFont val="Tahoma"/>
            <family val="2"/>
          </rPr>
          <t>(~24 hos)</t>
        </r>
      </text>
    </comment>
    <comment ref="B108" authorId="0" shapeId="0" xr:uid="{336C0FB6-5943-AF43-9076-99D6D067A99A}">
      <text>
        <r>
          <rPr>
            <sz val="9"/>
            <color rgb="FF000000"/>
            <rFont val="Tahoma"/>
            <family val="2"/>
          </rPr>
          <t>(~24 hos)</t>
        </r>
      </text>
    </comment>
    <comment ref="B132" authorId="0" shapeId="0" xr:uid="{9477CF26-EC18-A04E-B1E6-6581F8CF375D}">
      <text>
        <r>
          <rPr>
            <sz val="9"/>
            <color rgb="FF000000"/>
            <rFont val="Tahoma"/>
            <family val="2"/>
          </rPr>
          <t>(~24 hos)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7" authorId="0" shapeId="0" xr:uid="{31989CD2-F624-9447-B957-FCF28DC56747}">
      <text>
        <r>
          <rPr>
            <b/>
            <sz val="9"/>
            <color rgb="FF000000"/>
            <rFont val="Tahoma"/>
            <family val="2"/>
          </rPr>
          <t>Measure accordingly and insert value of the width of the area around the notch left uncovered by tape</t>
        </r>
      </text>
    </comment>
    <comment ref="B60" authorId="0" shapeId="0" xr:uid="{393FC5CC-9B91-2145-8FC0-F54C01AA8DB5}">
      <text>
        <r>
          <rPr>
            <sz val="9"/>
            <color rgb="FF000000"/>
            <rFont val="Tahoma"/>
            <family val="2"/>
          </rPr>
          <t>(~24 hos)</t>
        </r>
      </text>
    </comment>
    <comment ref="B84" authorId="0" shapeId="0" xr:uid="{507229AA-7349-5D4E-A5FB-73ADE0FD7C1E}">
      <text>
        <r>
          <rPr>
            <sz val="9"/>
            <color rgb="FF000000"/>
            <rFont val="Tahoma"/>
            <family val="2"/>
          </rPr>
          <t>(~24 hos)</t>
        </r>
      </text>
    </comment>
    <comment ref="B108" authorId="0" shapeId="0" xr:uid="{78D6113B-9E05-4F4D-A5C0-B49E135D03CE}">
      <text>
        <r>
          <rPr>
            <sz val="9"/>
            <color rgb="FF000000"/>
            <rFont val="Tahoma"/>
            <family val="2"/>
          </rPr>
          <t>(~24 hos)</t>
        </r>
      </text>
    </comment>
    <comment ref="B132" authorId="0" shapeId="0" xr:uid="{1227CDA4-4D3E-5B44-8F05-D22C99C18A9D}">
      <text>
        <r>
          <rPr>
            <sz val="9"/>
            <color rgb="FF000000"/>
            <rFont val="Tahoma"/>
            <family val="2"/>
          </rPr>
          <t>(~24 hos)</t>
        </r>
      </text>
    </comment>
  </commentList>
</comments>
</file>

<file path=xl/sharedStrings.xml><?xml version="1.0" encoding="utf-8"?>
<sst xmlns="http://schemas.openxmlformats.org/spreadsheetml/2006/main" count="638" uniqueCount="53">
  <si>
    <t>Area (mm2)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</si>
  <si>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</si>
  <si>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</si>
  <si>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</si>
  <si>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</si>
  <si>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</si>
  <si>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</si>
  <si>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</si>
  <si>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</si>
  <si>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</si>
  <si>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</si>
  <si>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</si>
  <si>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</si>
  <si>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</si>
  <si>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</si>
  <si>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0</t>
    </r>
    <r>
      <rPr>
        <sz val="18"/>
        <color theme="1"/>
        <rFont val="Calibri"/>
        <family val="2"/>
        <scheme val="minor"/>
      </rPr>
      <t xml:space="preserve"> days from cracking </t>
    </r>
  </si>
  <si>
    <t>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</si>
  <si>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cracking </t>
    </r>
  </si>
  <si>
    <t>Casting day</t>
  </si>
  <si>
    <t>Cracking day</t>
  </si>
  <si>
    <t>Measuring day</t>
  </si>
  <si>
    <t>3 months of healing</t>
  </si>
  <si>
    <t>28 days of healing</t>
  </si>
  <si>
    <t>0 days of healing</t>
  </si>
  <si>
    <t>Sorptivity values prisms summary of results</t>
  </si>
  <si>
    <t>UNCRACKED-REF</t>
  </si>
  <si>
    <t>Loc 3</t>
  </si>
  <si>
    <t>Loc 4</t>
  </si>
  <si>
    <t>Notch depth (mm)</t>
  </si>
  <si>
    <t>Mass (gr)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</si>
  <si>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3 months</t>
    </r>
    <r>
      <rPr>
        <sz val="18"/>
        <color theme="1"/>
        <rFont val="Calibri"/>
        <family val="2"/>
        <scheme val="minor"/>
      </rPr>
      <t xml:space="preserve"> from cracking </t>
    </r>
  </si>
  <si>
    <t>RRT 2</t>
  </si>
  <si>
    <t>Not measured</t>
  </si>
  <si>
    <t>Prism 4</t>
  </si>
  <si>
    <t>Prism 5</t>
  </si>
  <si>
    <t>Prism 6</t>
  </si>
  <si>
    <t>Loc 5</t>
  </si>
  <si>
    <t>Loc 6</t>
  </si>
  <si>
    <t>preceded by 14 days oven-drying at 40 C and 1 day at RT</t>
  </si>
  <si>
    <t>9 months of healing</t>
  </si>
  <si>
    <t>Water</t>
  </si>
  <si>
    <t>Oven</t>
  </si>
  <si>
    <t>Large oven to dry the sample. Accuracy of +-5 °C</t>
  </si>
  <si>
    <t>Use of tap water throughout the experiments, including the static healing bath</t>
  </si>
  <si>
    <t>Tape</t>
  </si>
  <si>
    <t>Tape replaced at healing stage</t>
  </si>
  <si>
    <t>Healing/curing</t>
  </si>
  <si>
    <t>Samples were submerged in water without the aluminum tape</t>
  </si>
  <si>
    <t>Covid-19</t>
  </si>
  <si>
    <t>The last measurement was conducted at 9 months due to Covid-19 national lockdown</t>
  </si>
  <si>
    <t>Crack widths</t>
  </si>
  <si>
    <t xml:space="preserve">Measurements of crack widths were conducted at cracking time and at the end (9 months). 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</si>
  <si>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6 (9 due to Covid) months</t>
    </r>
    <r>
      <rPr>
        <sz val="18"/>
        <color theme="1"/>
        <rFont val="Calibri"/>
        <family val="2"/>
        <scheme val="minor"/>
      </rPr>
      <t xml:space="preserve"> from cracking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</si>
</sst>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2" fillId="4" borderId="0" xfId="0" applyFont="1" applyFill="1"/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5" fillId="0" borderId="0" xfId="0" applyFont="1"/>
    <xf numFmtId="0" fontId="2" fillId="7" borderId="0" xfId="0" applyFont="1" applyFill="1"/>
    <xf numFmtId="0" fontId="0" fillId="7" borderId="0" xfId="0" applyFont="1" applyFill="1" applyAlignment="1">
      <alignment horizontal="right"/>
    </xf>
    <xf numFmtId="0" fontId="2" fillId="7" borderId="0" xfId="0" applyFont="1" applyFill="1" applyAlignment="1">
      <alignment horizontal="right"/>
    </xf>
    <xf numFmtId="0" fontId="2" fillId="8" borderId="0" xfId="0" applyFont="1" applyFill="1" applyAlignment="1">
      <alignment horizontal="right"/>
    </xf>
    <xf numFmtId="0" fontId="2" fillId="9" borderId="0" xfId="0" applyFont="1" applyFill="1"/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14" fontId="0" fillId="10" borderId="1" xfId="0" applyNumberFormat="1" applyFill="1" applyBorder="1" applyAlignment="1">
      <alignment horizontal="center" vertical="center"/>
    </xf>
    <xf numFmtId="14" fontId="0" fillId="11" borderId="3" xfId="0" applyNumberForma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right"/>
    </xf>
    <xf numFmtId="0" fontId="2" fillId="11" borderId="3" xfId="0" applyFont="1" applyFill="1" applyBorder="1"/>
    <xf numFmtId="0" fontId="0" fillId="7" borderId="3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12" borderId="0" xfId="0" applyFont="1" applyFill="1"/>
    <xf numFmtId="0" fontId="6" fillId="0" borderId="3" xfId="0" applyFont="1" applyBorder="1"/>
    <xf numFmtId="0" fontId="6" fillId="11" borderId="3" xfId="0" applyFont="1" applyFill="1" applyBorder="1"/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6" fillId="0" borderId="0" xfId="0" applyFont="1"/>
    <xf numFmtId="0" fontId="2" fillId="6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11" borderId="2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10" borderId="3" xfId="0" applyNumberFormat="1" applyFill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5" fillId="0" borderId="0" xfId="0" applyFont="1" applyBorder="1"/>
    <xf numFmtId="0" fontId="15" fillId="13" borderId="3" xfId="0" applyFont="1" applyFill="1" applyBorder="1"/>
    <xf numFmtId="2" fontId="0" fillId="0" borderId="0" xfId="0" applyNumberFormat="1"/>
    <xf numFmtId="2" fontId="2" fillId="7" borderId="0" xfId="0" applyNumberFormat="1" applyFont="1" applyFill="1" applyAlignment="1">
      <alignment horizontal="right"/>
    </xf>
    <xf numFmtId="0" fontId="14" fillId="0" borderId="3" xfId="0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11" borderId="3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7" borderId="0" xfId="0" applyFont="1" applyFill="1" applyAlignment="1">
      <alignment horizontal="center"/>
    </xf>
    <xf numFmtId="2" fontId="2" fillId="9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0" fontId="16" fillId="0" borderId="0" xfId="0" applyFont="1"/>
    <xf numFmtId="0" fontId="15" fillId="13" borderId="2" xfId="0" applyFont="1" applyFill="1" applyBorder="1"/>
    <xf numFmtId="0" fontId="17" fillId="11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165" fontId="0" fillId="14" borderId="4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day'!$G$68:$G$84</c:f>
              <c:numCache>
                <c:formatCode>General</c:formatCode>
                <c:ptCount val="17"/>
                <c:pt idx="0">
                  <c:v>0</c:v>
                </c:pt>
                <c:pt idx="1">
                  <c:v>4.2943028914972805</c:v>
                </c:pt>
                <c:pt idx="2">
                  <c:v>7.8728886344116802</c:v>
                </c:pt>
                <c:pt idx="3">
                  <c:v>13.956484397366161</c:v>
                </c:pt>
                <c:pt idx="4">
                  <c:v>16.103635843114802</c:v>
                </c:pt>
                <c:pt idx="5">
                  <c:v>18.966504437446321</c:v>
                </c:pt>
                <c:pt idx="6">
                  <c:v>22.187231606069282</c:v>
                </c:pt>
                <c:pt idx="7">
                  <c:v>23.618665903235041</c:v>
                </c:pt>
                <c:pt idx="8">
                  <c:v>26.123675923275123</c:v>
                </c:pt>
                <c:pt idx="9">
                  <c:v>28.628685943315201</c:v>
                </c:pt>
                <c:pt idx="10">
                  <c:v>27.197251646149443</c:v>
                </c:pt>
                <c:pt idx="11">
                  <c:v>31.491554537646721</c:v>
                </c:pt>
                <c:pt idx="12">
                  <c:v>33.638705983395361</c:v>
                </c:pt>
                <c:pt idx="13">
                  <c:v>35.427998854852561</c:v>
                </c:pt>
                <c:pt idx="14">
                  <c:v>37.21729172630976</c:v>
                </c:pt>
                <c:pt idx="15">
                  <c:v>38.290867449184084</c:v>
                </c:pt>
                <c:pt idx="16">
                  <c:v>66.56169481820784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day'!$H$68:$H$84</c:f>
              <c:numCache>
                <c:formatCode>General</c:formatCode>
                <c:ptCount val="17"/>
                <c:pt idx="0">
                  <c:v>0</c:v>
                </c:pt>
                <c:pt idx="1">
                  <c:v>4.2943028914972805</c:v>
                </c:pt>
                <c:pt idx="2">
                  <c:v>9.6621815058688814</c:v>
                </c:pt>
                <c:pt idx="3">
                  <c:v>13.956484397366161</c:v>
                </c:pt>
                <c:pt idx="4">
                  <c:v>17.53507014028056</c:v>
                </c:pt>
                <c:pt idx="5">
                  <c:v>18.966504437446321</c:v>
                </c:pt>
                <c:pt idx="6">
                  <c:v>22.187231606069282</c:v>
                </c:pt>
                <c:pt idx="7">
                  <c:v>23.618665903235041</c:v>
                </c:pt>
                <c:pt idx="8">
                  <c:v>25.050100200400802</c:v>
                </c:pt>
                <c:pt idx="9">
                  <c:v>27.197251646149443</c:v>
                </c:pt>
                <c:pt idx="10">
                  <c:v>28.270827369023763</c:v>
                </c:pt>
                <c:pt idx="11">
                  <c:v>30.4179788147724</c:v>
                </c:pt>
                <c:pt idx="12">
                  <c:v>31.849413111938162</c:v>
                </c:pt>
                <c:pt idx="13">
                  <c:v>33.28084740910392</c:v>
                </c:pt>
                <c:pt idx="14">
                  <c:v>35.07014028056112</c:v>
                </c:pt>
                <c:pt idx="15">
                  <c:v>37.21729172630976</c:v>
                </c:pt>
                <c:pt idx="16">
                  <c:v>62.983109075293441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day'!$I$68:$I$84</c:f>
              <c:numCache>
                <c:formatCode>General</c:formatCode>
                <c:ptCount val="17"/>
                <c:pt idx="0">
                  <c:v>0</c:v>
                </c:pt>
                <c:pt idx="1">
                  <c:v>5.3678786143716</c:v>
                </c:pt>
                <c:pt idx="2">
                  <c:v>14.672201545949042</c:v>
                </c:pt>
                <c:pt idx="3">
                  <c:v>22.54509018036072</c:v>
                </c:pt>
                <c:pt idx="4">
                  <c:v>25.765817348983681</c:v>
                </c:pt>
                <c:pt idx="5">
                  <c:v>28.986544517606642</c:v>
                </c:pt>
                <c:pt idx="6">
                  <c:v>33.638705983395361</c:v>
                </c:pt>
                <c:pt idx="7">
                  <c:v>35.07014028056112</c:v>
                </c:pt>
                <c:pt idx="8">
                  <c:v>38.290867449184084</c:v>
                </c:pt>
                <c:pt idx="9">
                  <c:v>41.1537360435156</c:v>
                </c:pt>
                <c:pt idx="10">
                  <c:v>42.585170340681366</c:v>
                </c:pt>
                <c:pt idx="11">
                  <c:v>45.448038935012882</c:v>
                </c:pt>
                <c:pt idx="12">
                  <c:v>47.953048955052964</c:v>
                </c:pt>
                <c:pt idx="13">
                  <c:v>49.742341826510163</c:v>
                </c:pt>
                <c:pt idx="14">
                  <c:v>51.531634697967363</c:v>
                </c:pt>
                <c:pt idx="15">
                  <c:v>55.110220440881761</c:v>
                </c:pt>
                <c:pt idx="16">
                  <c:v>80.518179215574008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healing'!$G$43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'3m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healing'!$G$44:$G$60</c:f>
              <c:numCache>
                <c:formatCode>General</c:formatCode>
                <c:ptCount val="17"/>
                <c:pt idx="0">
                  <c:v>0</c:v>
                </c:pt>
                <c:pt idx="1">
                  <c:v>3.5785857429144001</c:v>
                </c:pt>
                <c:pt idx="2">
                  <c:v>14.314342971657601</c:v>
                </c:pt>
                <c:pt idx="3">
                  <c:v>20.040080160320642</c:v>
                </c:pt>
                <c:pt idx="4">
                  <c:v>24.334383051817923</c:v>
                </c:pt>
                <c:pt idx="5">
                  <c:v>27.197251646149443</c:v>
                </c:pt>
                <c:pt idx="6">
                  <c:v>30.775837389063842</c:v>
                </c:pt>
                <c:pt idx="7">
                  <c:v>33.996564557686803</c:v>
                </c:pt>
                <c:pt idx="8">
                  <c:v>36.501574577726885</c:v>
                </c:pt>
                <c:pt idx="9">
                  <c:v>39.722301746349842</c:v>
                </c:pt>
                <c:pt idx="10">
                  <c:v>43.300887489264241</c:v>
                </c:pt>
                <c:pt idx="11">
                  <c:v>46.163756083595764</c:v>
                </c:pt>
                <c:pt idx="12">
                  <c:v>50.458058975093046</c:v>
                </c:pt>
                <c:pt idx="13">
                  <c:v>52.963068995133121</c:v>
                </c:pt>
                <c:pt idx="14">
                  <c:v>55.825937589464644</c:v>
                </c:pt>
                <c:pt idx="15">
                  <c:v>58.688806183796167</c:v>
                </c:pt>
                <c:pt idx="16">
                  <c:v>105.92613799026624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1-48E4-BC37-488AF3DA851D}"/>
            </c:ext>
          </c:extLst>
        </c:ser>
        <c:ser>
          <c:idx val="1"/>
          <c:order val="1"/>
          <c:tx>
            <c:strRef>
              <c:f>'3m healing'!$H$43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healing'!$H$44:$H$60</c:f>
              <c:numCache>
                <c:formatCode>General</c:formatCode>
                <c:ptCount val="17"/>
                <c:pt idx="0">
                  <c:v>0</c:v>
                </c:pt>
                <c:pt idx="1">
                  <c:v>4.65216146578872</c:v>
                </c:pt>
                <c:pt idx="2">
                  <c:v>18.60864586315488</c:v>
                </c:pt>
                <c:pt idx="3">
                  <c:v>26.48153449756656</c:v>
                </c:pt>
                <c:pt idx="4">
                  <c:v>31.491554537646721</c:v>
                </c:pt>
                <c:pt idx="5">
                  <c:v>35.427998854852561</c:v>
                </c:pt>
                <c:pt idx="6">
                  <c:v>39.364443172058401</c:v>
                </c:pt>
                <c:pt idx="7">
                  <c:v>44.016604637847124</c:v>
                </c:pt>
                <c:pt idx="8">
                  <c:v>49.384483252218722</c:v>
                </c:pt>
                <c:pt idx="9">
                  <c:v>51.889493272258804</c:v>
                </c:pt>
                <c:pt idx="10">
                  <c:v>56.541654738047527</c:v>
                </c:pt>
                <c:pt idx="11">
                  <c:v>60.835957629544801</c:v>
                </c:pt>
                <c:pt idx="12">
                  <c:v>65.488119095333531</c:v>
                </c:pt>
                <c:pt idx="13">
                  <c:v>69.066704838247929</c:v>
                </c:pt>
                <c:pt idx="14">
                  <c:v>73.361007729745211</c:v>
                </c:pt>
                <c:pt idx="15">
                  <c:v>76.581734898368168</c:v>
                </c:pt>
                <c:pt idx="16">
                  <c:v>137.41769252791298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F1-48E4-BC37-488AF3DA851D}"/>
            </c:ext>
          </c:extLst>
        </c:ser>
        <c:ser>
          <c:idx val="2"/>
          <c:order val="2"/>
          <c:tx>
            <c:strRef>
              <c:f>'3m healing'!$I$43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healing'!$I$44:$I$60</c:f>
              <c:numCache>
                <c:formatCode>General</c:formatCode>
                <c:ptCount val="17"/>
                <c:pt idx="0">
                  <c:v>0</c:v>
                </c:pt>
                <c:pt idx="1">
                  <c:v>3.9364443172058401</c:v>
                </c:pt>
                <c:pt idx="2">
                  <c:v>16.461494417406239</c:v>
                </c:pt>
                <c:pt idx="3">
                  <c:v>24.334383051817923</c:v>
                </c:pt>
                <c:pt idx="4">
                  <c:v>28.628685943315201</c:v>
                </c:pt>
                <c:pt idx="5">
                  <c:v>32.207271686229603</c:v>
                </c:pt>
                <c:pt idx="6">
                  <c:v>36.143716003435443</c:v>
                </c:pt>
                <c:pt idx="7">
                  <c:v>40.080160320641284</c:v>
                </c:pt>
                <c:pt idx="8">
                  <c:v>44.732321786430006</c:v>
                </c:pt>
                <c:pt idx="9">
                  <c:v>47.237331806470081</c:v>
                </c:pt>
                <c:pt idx="10">
                  <c:v>51.531634697967363</c:v>
                </c:pt>
                <c:pt idx="11">
                  <c:v>55.825937589464644</c:v>
                </c:pt>
                <c:pt idx="12">
                  <c:v>59.404523332379043</c:v>
                </c:pt>
                <c:pt idx="13">
                  <c:v>63.698826223876324</c:v>
                </c:pt>
                <c:pt idx="14">
                  <c:v>68.350987689665047</c:v>
                </c:pt>
                <c:pt idx="15">
                  <c:v>71.929573432579446</c:v>
                </c:pt>
                <c:pt idx="16">
                  <c:v>136.70197537933009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F1-48E4-BC37-488AF3DA8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healing'!$G$92:$G$108</c:f>
              <c:numCache>
                <c:formatCode>General</c:formatCode>
                <c:ptCount val="17"/>
                <c:pt idx="0">
                  <c:v>0</c:v>
                </c:pt>
                <c:pt idx="1">
                  <c:v>6.7993129115373607</c:v>
                </c:pt>
                <c:pt idx="2">
                  <c:v>21.829373031777841</c:v>
                </c:pt>
                <c:pt idx="3">
                  <c:v>29.344403091898084</c:v>
                </c:pt>
                <c:pt idx="4">
                  <c:v>33.28084740910392</c:v>
                </c:pt>
                <c:pt idx="5">
                  <c:v>36.143716003435443</c:v>
                </c:pt>
                <c:pt idx="6">
                  <c:v>41.1537360435156</c:v>
                </c:pt>
                <c:pt idx="7">
                  <c:v>44.732321786430006</c:v>
                </c:pt>
                <c:pt idx="8">
                  <c:v>50.100200400801604</c:v>
                </c:pt>
                <c:pt idx="9">
                  <c:v>51.889493272258804</c:v>
                </c:pt>
                <c:pt idx="10">
                  <c:v>56.183796163756085</c:v>
                </c:pt>
                <c:pt idx="11">
                  <c:v>59.762381906670484</c:v>
                </c:pt>
                <c:pt idx="12">
                  <c:v>64.056684798167765</c:v>
                </c:pt>
                <c:pt idx="13">
                  <c:v>67.993129115373605</c:v>
                </c:pt>
                <c:pt idx="14">
                  <c:v>73.003149155453769</c:v>
                </c:pt>
                <c:pt idx="15">
                  <c:v>75.866017749785286</c:v>
                </c:pt>
                <c:pt idx="16">
                  <c:v>155.31062124248498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C-44CE-8350-635BB0B92C49}"/>
            </c:ext>
          </c:extLst>
        </c:ser>
        <c:ser>
          <c:idx val="1"/>
          <c:order val="1"/>
          <c:tx>
            <c:strRef>
              <c:f>'3m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healing'!$H$92:$H$108</c:f>
              <c:numCache>
                <c:formatCode>General</c:formatCode>
                <c:ptCount val="17"/>
                <c:pt idx="0">
                  <c:v>0</c:v>
                </c:pt>
                <c:pt idx="1">
                  <c:v>7.1571714858288003</c:v>
                </c:pt>
                <c:pt idx="2">
                  <c:v>23.260807328943603</c:v>
                </c:pt>
                <c:pt idx="3">
                  <c:v>31.849413111938162</c:v>
                </c:pt>
                <c:pt idx="4">
                  <c:v>36.501574577726885</c:v>
                </c:pt>
                <c:pt idx="5">
                  <c:v>40.080160320641284</c:v>
                </c:pt>
                <c:pt idx="6">
                  <c:v>44.016604637847124</c:v>
                </c:pt>
                <c:pt idx="7">
                  <c:v>49.384483252218722</c:v>
                </c:pt>
                <c:pt idx="8">
                  <c:v>54.036644718007445</c:v>
                </c:pt>
                <c:pt idx="9">
                  <c:v>56.183796163756085</c:v>
                </c:pt>
                <c:pt idx="10">
                  <c:v>60.835957629544801</c:v>
                </c:pt>
                <c:pt idx="11">
                  <c:v>66.56169481820784</c:v>
                </c:pt>
                <c:pt idx="12">
                  <c:v>69.424563412539371</c:v>
                </c:pt>
                <c:pt idx="13">
                  <c:v>73.718866304036638</c:v>
                </c:pt>
                <c:pt idx="14">
                  <c:v>79.444603492699684</c:v>
                </c:pt>
                <c:pt idx="15">
                  <c:v>83.738906384196966</c:v>
                </c:pt>
                <c:pt idx="16">
                  <c:v>155.31062124248498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5C-44CE-8350-635BB0B92C49}"/>
            </c:ext>
          </c:extLst>
        </c:ser>
        <c:ser>
          <c:idx val="2"/>
          <c:order val="2"/>
          <c:tx>
            <c:strRef>
              <c:f>'3m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healing'!$I$92:$I$108</c:f>
              <c:numCache>
                <c:formatCode>General</c:formatCode>
                <c:ptCount val="17"/>
                <c:pt idx="0">
                  <c:v>0</c:v>
                </c:pt>
                <c:pt idx="1">
                  <c:v>5.3678786143716</c:v>
                </c:pt>
                <c:pt idx="2">
                  <c:v>18.966504437446321</c:v>
                </c:pt>
                <c:pt idx="3">
                  <c:v>25.765817348983681</c:v>
                </c:pt>
                <c:pt idx="4">
                  <c:v>30.060120240480963</c:v>
                </c:pt>
                <c:pt idx="5">
                  <c:v>96.979673632980251</c:v>
                </c:pt>
                <c:pt idx="6">
                  <c:v>36.143716003435443</c:v>
                </c:pt>
                <c:pt idx="7">
                  <c:v>40.438018894932725</c:v>
                </c:pt>
                <c:pt idx="8">
                  <c:v>44.732321786430006</c:v>
                </c:pt>
                <c:pt idx="9">
                  <c:v>45.09018036072144</c:v>
                </c:pt>
                <c:pt idx="10">
                  <c:v>51.531634697967363</c:v>
                </c:pt>
                <c:pt idx="11">
                  <c:v>54.036644718007445</c:v>
                </c:pt>
                <c:pt idx="12">
                  <c:v>57.257371886630402</c:v>
                </c:pt>
                <c:pt idx="13">
                  <c:v>61.193816203836242</c:v>
                </c:pt>
                <c:pt idx="14">
                  <c:v>65.845977669624958</c:v>
                </c:pt>
                <c:pt idx="15">
                  <c:v>67.277411966790723</c:v>
                </c:pt>
                <c:pt idx="16">
                  <c:v>130.26052104208418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5C-44CE-8350-635BB0B9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healing'!$G$116:$G$132</c:f>
              <c:numCache>
                <c:formatCode>General</c:formatCode>
                <c:ptCount val="17"/>
                <c:pt idx="0">
                  <c:v>0</c:v>
                </c:pt>
                <c:pt idx="1">
                  <c:v>3.2207271686229602</c:v>
                </c:pt>
                <c:pt idx="2">
                  <c:v>14.314342971657601</c:v>
                </c:pt>
                <c:pt idx="3">
                  <c:v>21.4715144574864</c:v>
                </c:pt>
                <c:pt idx="4">
                  <c:v>25.050100200400802</c:v>
                </c:pt>
                <c:pt idx="5">
                  <c:v>27.555110220440881</c:v>
                </c:pt>
                <c:pt idx="6">
                  <c:v>32.207271686229603</c:v>
                </c:pt>
                <c:pt idx="7">
                  <c:v>35.427998854852561</c:v>
                </c:pt>
                <c:pt idx="8">
                  <c:v>39.00658459776696</c:v>
                </c:pt>
                <c:pt idx="9">
                  <c:v>42.227311766389924</c:v>
                </c:pt>
                <c:pt idx="10">
                  <c:v>45.805897509304323</c:v>
                </c:pt>
                <c:pt idx="11">
                  <c:v>49.384483252218722</c:v>
                </c:pt>
                <c:pt idx="12">
                  <c:v>52.605210420841686</c:v>
                </c:pt>
                <c:pt idx="13">
                  <c:v>56.183796163756085</c:v>
                </c:pt>
                <c:pt idx="14">
                  <c:v>61.551674778127683</c:v>
                </c:pt>
                <c:pt idx="15">
                  <c:v>62.983109075293441</c:v>
                </c:pt>
                <c:pt idx="16">
                  <c:v>126.68193529916977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0F-4C4B-8F46-D70C94D5A054}"/>
            </c:ext>
          </c:extLst>
        </c:ser>
        <c:ser>
          <c:idx val="1"/>
          <c:order val="1"/>
          <c:tx>
            <c:strRef>
              <c:f>'3m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healing'!$H$116:$H$132</c:f>
              <c:numCache>
                <c:formatCode>General</c:formatCode>
                <c:ptCount val="17"/>
                <c:pt idx="0">
                  <c:v>0</c:v>
                </c:pt>
                <c:pt idx="1">
                  <c:v>3.2207271686229602</c:v>
                </c:pt>
                <c:pt idx="2">
                  <c:v>16.819352991697681</c:v>
                </c:pt>
                <c:pt idx="3">
                  <c:v>24.692241626109361</c:v>
                </c:pt>
                <c:pt idx="4">
                  <c:v>29.344403091898084</c:v>
                </c:pt>
                <c:pt idx="5">
                  <c:v>31.849413111938162</c:v>
                </c:pt>
                <c:pt idx="6">
                  <c:v>37.21729172630976</c:v>
                </c:pt>
                <c:pt idx="7">
                  <c:v>41.1537360435156</c:v>
                </c:pt>
                <c:pt idx="8">
                  <c:v>44.016604637847124</c:v>
                </c:pt>
                <c:pt idx="9">
                  <c:v>47.953048955052964</c:v>
                </c:pt>
                <c:pt idx="10">
                  <c:v>51.531634697967363</c:v>
                </c:pt>
                <c:pt idx="11">
                  <c:v>55.110220440881761</c:v>
                </c:pt>
                <c:pt idx="12">
                  <c:v>58.330947609504726</c:v>
                </c:pt>
                <c:pt idx="13">
                  <c:v>61.909533352419125</c:v>
                </c:pt>
                <c:pt idx="14">
                  <c:v>66.203836243916399</c:v>
                </c:pt>
                <c:pt idx="15">
                  <c:v>68.708846263956488</c:v>
                </c:pt>
                <c:pt idx="16">
                  <c:v>129.18694531920985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0F-4C4B-8F46-D70C94D5A054}"/>
            </c:ext>
          </c:extLst>
        </c:ser>
        <c:ser>
          <c:idx val="2"/>
          <c:order val="2"/>
          <c:tx>
            <c:strRef>
              <c:f>'3m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healing'!$I$116:$I$132</c:f>
              <c:numCache>
                <c:formatCode>General</c:formatCode>
                <c:ptCount val="17"/>
                <c:pt idx="0">
                  <c:v>0</c:v>
                </c:pt>
                <c:pt idx="1">
                  <c:v>5.7257371886630404</c:v>
                </c:pt>
                <c:pt idx="2">
                  <c:v>16.461494417406239</c:v>
                </c:pt>
                <c:pt idx="3">
                  <c:v>23.260807328943603</c:v>
                </c:pt>
                <c:pt idx="4">
                  <c:v>27.197251646149443</c:v>
                </c:pt>
                <c:pt idx="5">
                  <c:v>30.060120240480963</c:v>
                </c:pt>
                <c:pt idx="6">
                  <c:v>34.354423131978244</c:v>
                </c:pt>
                <c:pt idx="7">
                  <c:v>38.648726023475525</c:v>
                </c:pt>
                <c:pt idx="8">
                  <c:v>42.585170340681366</c:v>
                </c:pt>
                <c:pt idx="9">
                  <c:v>45.805897509304323</c:v>
                </c:pt>
                <c:pt idx="10">
                  <c:v>50.81591754938448</c:v>
                </c:pt>
                <c:pt idx="11">
                  <c:v>55.110220440881761</c:v>
                </c:pt>
                <c:pt idx="12">
                  <c:v>58.330947609504726</c:v>
                </c:pt>
                <c:pt idx="13">
                  <c:v>61.909533352419125</c:v>
                </c:pt>
                <c:pt idx="14">
                  <c:v>66.203836243916399</c:v>
                </c:pt>
                <c:pt idx="15">
                  <c:v>69.066704838247929</c:v>
                </c:pt>
                <c:pt idx="16">
                  <c:v>136.70197537933009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0F-4C4B-8F46-D70C94D5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'9m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healing'!$G$68:$G$84</c:f>
              <c:numCache>
                <c:formatCode>General</c:formatCode>
                <c:ptCount val="17"/>
                <c:pt idx="0">
                  <c:v>0</c:v>
                </c:pt>
                <c:pt idx="1">
                  <c:v>5.3678786143716</c:v>
                </c:pt>
                <c:pt idx="2">
                  <c:v>15.387918694531921</c:v>
                </c:pt>
                <c:pt idx="3">
                  <c:v>21.829373031777841</c:v>
                </c:pt>
                <c:pt idx="4">
                  <c:v>24.692241626109361</c:v>
                </c:pt>
                <c:pt idx="5">
                  <c:v>28.270827369023763</c:v>
                </c:pt>
                <c:pt idx="6">
                  <c:v>31.491554537646721</c:v>
                </c:pt>
                <c:pt idx="7">
                  <c:v>34.712281706269685</c:v>
                </c:pt>
                <c:pt idx="8">
                  <c:v>37.575150300601202</c:v>
                </c:pt>
                <c:pt idx="9">
                  <c:v>41.511594617807042</c:v>
                </c:pt>
                <c:pt idx="10">
                  <c:v>43.300887489264241</c:v>
                </c:pt>
                <c:pt idx="11">
                  <c:v>46.521614657887206</c:v>
                </c:pt>
                <c:pt idx="12">
                  <c:v>49.384483252218722</c:v>
                </c:pt>
                <c:pt idx="13">
                  <c:v>51.889493272258804</c:v>
                </c:pt>
                <c:pt idx="14">
                  <c:v>55.468079015173203</c:v>
                </c:pt>
                <c:pt idx="15">
                  <c:v>59.046664758087601</c:v>
                </c:pt>
                <c:pt idx="16">
                  <c:v>107.71543086172345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7-4D77-B36F-EE9DFE0DBCE8}"/>
            </c:ext>
          </c:extLst>
        </c:ser>
        <c:ser>
          <c:idx val="1"/>
          <c:order val="1"/>
          <c:tx>
            <c:strRef>
              <c:f>'9m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healing'!$H$68:$H$84</c:f>
              <c:numCache>
                <c:formatCode>General</c:formatCode>
                <c:ptCount val="17"/>
                <c:pt idx="0">
                  <c:v>0</c:v>
                </c:pt>
                <c:pt idx="1">
                  <c:v>5.0100200400801604</c:v>
                </c:pt>
                <c:pt idx="2">
                  <c:v>14.672201545949042</c:v>
                </c:pt>
                <c:pt idx="3">
                  <c:v>22.187231606069282</c:v>
                </c:pt>
                <c:pt idx="4">
                  <c:v>25.765817348983681</c:v>
                </c:pt>
                <c:pt idx="5">
                  <c:v>29.702261666189521</c:v>
                </c:pt>
                <c:pt idx="6">
                  <c:v>33.996564557686803</c:v>
                </c:pt>
                <c:pt idx="7">
                  <c:v>37.933008874892643</c:v>
                </c:pt>
                <c:pt idx="8">
                  <c:v>41.1537360435156</c:v>
                </c:pt>
                <c:pt idx="9">
                  <c:v>45.448038935012882</c:v>
                </c:pt>
                <c:pt idx="10">
                  <c:v>48.310907529344405</c:v>
                </c:pt>
                <c:pt idx="11">
                  <c:v>51.889493272258804</c:v>
                </c:pt>
                <c:pt idx="12">
                  <c:v>55.468079015173203</c:v>
                </c:pt>
                <c:pt idx="13">
                  <c:v>57.973089035213285</c:v>
                </c:pt>
                <c:pt idx="14">
                  <c:v>62.983109075293441</c:v>
                </c:pt>
                <c:pt idx="15">
                  <c:v>66.56169481820784</c:v>
                </c:pt>
                <c:pt idx="16">
                  <c:v>121.6719152590896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7-4D77-B36F-EE9DFE0DBCE8}"/>
            </c:ext>
          </c:extLst>
        </c:ser>
        <c:ser>
          <c:idx val="2"/>
          <c:order val="2"/>
          <c:tx>
            <c:strRef>
              <c:f>'9m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healing'!$I$68:$I$84</c:f>
              <c:numCache>
                <c:formatCode>General</c:formatCode>
                <c:ptCount val="17"/>
                <c:pt idx="0">
                  <c:v>0</c:v>
                </c:pt>
                <c:pt idx="1">
                  <c:v>8.2307472087031197</c:v>
                </c:pt>
                <c:pt idx="2">
                  <c:v>16.461494417406239</c:v>
                </c:pt>
                <c:pt idx="3">
                  <c:v>21.113655883194962</c:v>
                </c:pt>
                <c:pt idx="4">
                  <c:v>23.260807328943603</c:v>
                </c:pt>
                <c:pt idx="5">
                  <c:v>26.123675923275123</c:v>
                </c:pt>
                <c:pt idx="6">
                  <c:v>28.628685943315201</c:v>
                </c:pt>
                <c:pt idx="7">
                  <c:v>31.491554537646721</c:v>
                </c:pt>
                <c:pt idx="8">
                  <c:v>33.996564557686803</c:v>
                </c:pt>
                <c:pt idx="9">
                  <c:v>36.859433152018319</c:v>
                </c:pt>
                <c:pt idx="10">
                  <c:v>38.290867449184084</c:v>
                </c:pt>
                <c:pt idx="11">
                  <c:v>41.1537360435156</c:v>
                </c:pt>
                <c:pt idx="12">
                  <c:v>44.016604637847124</c:v>
                </c:pt>
                <c:pt idx="13">
                  <c:v>45.448038935012882</c:v>
                </c:pt>
                <c:pt idx="14">
                  <c:v>48.668766103635846</c:v>
                </c:pt>
                <c:pt idx="15">
                  <c:v>50.81591754938448</c:v>
                </c:pt>
                <c:pt idx="16">
                  <c:v>97.69539078156312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07-4D77-B36F-EE9DFE0DB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'9m healing'!$G$43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'9m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healing'!$G$44:$G$60</c:f>
              <c:numCache>
                <c:formatCode>General</c:formatCode>
                <c:ptCount val="17"/>
                <c:pt idx="0">
                  <c:v>0</c:v>
                </c:pt>
                <c:pt idx="1">
                  <c:v>7.1571714858288003</c:v>
                </c:pt>
                <c:pt idx="2">
                  <c:v>15.387918694531921</c:v>
                </c:pt>
                <c:pt idx="3">
                  <c:v>20.755797308903521</c:v>
                </c:pt>
                <c:pt idx="4">
                  <c:v>23.618665903235041</c:v>
                </c:pt>
                <c:pt idx="5">
                  <c:v>27.197251646149443</c:v>
                </c:pt>
                <c:pt idx="6">
                  <c:v>30.4179788147724</c:v>
                </c:pt>
                <c:pt idx="7">
                  <c:v>32.565130260521045</c:v>
                </c:pt>
                <c:pt idx="8">
                  <c:v>36.143716003435443</c:v>
                </c:pt>
                <c:pt idx="9">
                  <c:v>38.290867449184084</c:v>
                </c:pt>
                <c:pt idx="10">
                  <c:v>41.1537360435156</c:v>
                </c:pt>
                <c:pt idx="11">
                  <c:v>43.300887489264241</c:v>
                </c:pt>
                <c:pt idx="12">
                  <c:v>45.805897509304323</c:v>
                </c:pt>
                <c:pt idx="13">
                  <c:v>48.310907529344405</c:v>
                </c:pt>
                <c:pt idx="14">
                  <c:v>51.173776123675921</c:v>
                </c:pt>
                <c:pt idx="15">
                  <c:v>54.394503292298886</c:v>
                </c:pt>
                <c:pt idx="16">
                  <c:v>96.62181505868881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86-4755-8A44-A39C840A0283}"/>
            </c:ext>
          </c:extLst>
        </c:ser>
        <c:ser>
          <c:idx val="1"/>
          <c:order val="1"/>
          <c:tx>
            <c:strRef>
              <c:f>'9m healing'!$H$43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healing'!$H$44:$H$60</c:f>
              <c:numCache>
                <c:formatCode>General</c:formatCode>
                <c:ptCount val="17"/>
                <c:pt idx="0">
                  <c:v>0</c:v>
                </c:pt>
                <c:pt idx="1">
                  <c:v>5.7257371886630404</c:v>
                </c:pt>
                <c:pt idx="2">
                  <c:v>13.598625823074721</c:v>
                </c:pt>
                <c:pt idx="3">
                  <c:v>19.324363011737763</c:v>
                </c:pt>
                <c:pt idx="4">
                  <c:v>21.829373031777841</c:v>
                </c:pt>
                <c:pt idx="5">
                  <c:v>23.976524477526482</c:v>
                </c:pt>
                <c:pt idx="6">
                  <c:v>26.839393071858002</c:v>
                </c:pt>
                <c:pt idx="7">
                  <c:v>28.986544517606642</c:v>
                </c:pt>
                <c:pt idx="8">
                  <c:v>31.491554537646721</c:v>
                </c:pt>
                <c:pt idx="9">
                  <c:v>33.638705983395361</c:v>
                </c:pt>
                <c:pt idx="10">
                  <c:v>35.785857429144002</c:v>
                </c:pt>
                <c:pt idx="11">
                  <c:v>38.648726023475525</c:v>
                </c:pt>
                <c:pt idx="12">
                  <c:v>40.795877469224166</c:v>
                </c:pt>
                <c:pt idx="13">
                  <c:v>42.585170340681366</c:v>
                </c:pt>
                <c:pt idx="14">
                  <c:v>44.016604637847124</c:v>
                </c:pt>
                <c:pt idx="15">
                  <c:v>47.953048955052964</c:v>
                </c:pt>
                <c:pt idx="16">
                  <c:v>85.886057829945599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86-4755-8A44-A39C840A0283}"/>
            </c:ext>
          </c:extLst>
        </c:ser>
        <c:ser>
          <c:idx val="2"/>
          <c:order val="2"/>
          <c:tx>
            <c:strRef>
              <c:f>'9m healing'!$I$43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healing'!$I$44:$I$60</c:f>
              <c:numCache>
                <c:formatCode>General</c:formatCode>
                <c:ptCount val="17"/>
                <c:pt idx="0">
                  <c:v>0</c:v>
                </c:pt>
                <c:pt idx="1">
                  <c:v>8.588605782994561</c:v>
                </c:pt>
                <c:pt idx="2">
                  <c:v>18.60864586315488</c:v>
                </c:pt>
                <c:pt idx="3">
                  <c:v>25.765817348983681</c:v>
                </c:pt>
                <c:pt idx="4">
                  <c:v>28.628685943315201</c:v>
                </c:pt>
                <c:pt idx="5">
                  <c:v>32.207271686229603</c:v>
                </c:pt>
                <c:pt idx="6">
                  <c:v>36.501574577726885</c:v>
                </c:pt>
                <c:pt idx="7">
                  <c:v>39.364443172058401</c:v>
                </c:pt>
                <c:pt idx="8">
                  <c:v>42.227311766389924</c:v>
                </c:pt>
                <c:pt idx="9">
                  <c:v>45.805897509304323</c:v>
                </c:pt>
                <c:pt idx="10">
                  <c:v>47.953048955052964</c:v>
                </c:pt>
                <c:pt idx="11">
                  <c:v>51.889493272258804</c:v>
                </c:pt>
                <c:pt idx="12">
                  <c:v>54.752361866590327</c:v>
                </c:pt>
                <c:pt idx="13">
                  <c:v>57.257371886630402</c:v>
                </c:pt>
                <c:pt idx="14">
                  <c:v>59.762381906670484</c:v>
                </c:pt>
                <c:pt idx="15">
                  <c:v>64.414543372459207</c:v>
                </c:pt>
                <c:pt idx="16">
                  <c:v>117.73547094188376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D86-4755-8A44-A39C840A0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'9m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healing'!$G$92:$G$108</c:f>
              <c:numCache>
                <c:formatCode>General</c:formatCode>
                <c:ptCount val="17"/>
                <c:pt idx="0">
                  <c:v>0</c:v>
                </c:pt>
                <c:pt idx="1">
                  <c:v>9.6621815058688814</c:v>
                </c:pt>
                <c:pt idx="2">
                  <c:v>18.60864586315488</c:v>
                </c:pt>
                <c:pt idx="3">
                  <c:v>25.050100200400802</c:v>
                </c:pt>
                <c:pt idx="4">
                  <c:v>28.270827369023763</c:v>
                </c:pt>
                <c:pt idx="5">
                  <c:v>30.4179788147724</c:v>
                </c:pt>
                <c:pt idx="6">
                  <c:v>34.354423131978244</c:v>
                </c:pt>
                <c:pt idx="7">
                  <c:v>37.21729172630976</c:v>
                </c:pt>
                <c:pt idx="8">
                  <c:v>40.438018894932725</c:v>
                </c:pt>
                <c:pt idx="9">
                  <c:v>45.09018036072144</c:v>
                </c:pt>
                <c:pt idx="10">
                  <c:v>47.237331806470081</c:v>
                </c:pt>
                <c:pt idx="11">
                  <c:v>50.458058975093046</c:v>
                </c:pt>
                <c:pt idx="12">
                  <c:v>55.468079015173203</c:v>
                </c:pt>
                <c:pt idx="13">
                  <c:v>57.257371886630402</c:v>
                </c:pt>
                <c:pt idx="14">
                  <c:v>60.478099055253367</c:v>
                </c:pt>
                <c:pt idx="15">
                  <c:v>65.130260521042089</c:v>
                </c:pt>
                <c:pt idx="16">
                  <c:v>143.14342971657601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0-4D28-A8C0-FE4E19325E96}"/>
            </c:ext>
          </c:extLst>
        </c:ser>
        <c:ser>
          <c:idx val="1"/>
          <c:order val="1"/>
          <c:tx>
            <c:strRef>
              <c:f>'9m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healing'!$H$92:$H$108</c:f>
              <c:numCache>
                <c:formatCode>General</c:formatCode>
                <c:ptCount val="17"/>
                <c:pt idx="0">
                  <c:v>0</c:v>
                </c:pt>
                <c:pt idx="1">
                  <c:v>5.0100200400801604</c:v>
                </c:pt>
                <c:pt idx="2">
                  <c:v>15.74577726882336</c:v>
                </c:pt>
                <c:pt idx="3">
                  <c:v>22.187231606069282</c:v>
                </c:pt>
                <c:pt idx="4">
                  <c:v>25.765817348983681</c:v>
                </c:pt>
                <c:pt idx="5">
                  <c:v>28.628685943315201</c:v>
                </c:pt>
                <c:pt idx="6">
                  <c:v>32.565130260521045</c:v>
                </c:pt>
                <c:pt idx="7">
                  <c:v>36.143716003435443</c:v>
                </c:pt>
                <c:pt idx="8">
                  <c:v>39.722301746349842</c:v>
                </c:pt>
                <c:pt idx="9">
                  <c:v>42.227311766389924</c:v>
                </c:pt>
                <c:pt idx="10">
                  <c:v>45.09018036072144</c:v>
                </c:pt>
                <c:pt idx="11">
                  <c:v>48.668766103635846</c:v>
                </c:pt>
                <c:pt idx="12">
                  <c:v>51.889493272258804</c:v>
                </c:pt>
                <c:pt idx="13">
                  <c:v>54.036644718007445</c:v>
                </c:pt>
                <c:pt idx="14">
                  <c:v>57.973089035213285</c:v>
                </c:pt>
                <c:pt idx="15">
                  <c:v>61.551674778127683</c:v>
                </c:pt>
                <c:pt idx="16">
                  <c:v>134.55482393358145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60-4D28-A8C0-FE4E19325E96}"/>
            </c:ext>
          </c:extLst>
        </c:ser>
        <c:ser>
          <c:idx val="2"/>
          <c:order val="2"/>
          <c:tx>
            <c:strRef>
              <c:f>'9m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healing'!$I$92:$I$108</c:f>
              <c:numCache>
                <c:formatCode>General</c:formatCode>
                <c:ptCount val="17"/>
                <c:pt idx="0">
                  <c:v>0</c:v>
                </c:pt>
                <c:pt idx="1">
                  <c:v>6.4414543372459203</c:v>
                </c:pt>
                <c:pt idx="2">
                  <c:v>16.103635843114802</c:v>
                </c:pt>
                <c:pt idx="3">
                  <c:v>22.187231606069282</c:v>
                </c:pt>
                <c:pt idx="4">
                  <c:v>25.765817348983681</c:v>
                </c:pt>
                <c:pt idx="5">
                  <c:v>28.270827369023763</c:v>
                </c:pt>
                <c:pt idx="6">
                  <c:v>31.133695963355283</c:v>
                </c:pt>
                <c:pt idx="7">
                  <c:v>34.354423131978244</c:v>
                </c:pt>
                <c:pt idx="8">
                  <c:v>37.21729172630976</c:v>
                </c:pt>
                <c:pt idx="9">
                  <c:v>40.080160320641284</c:v>
                </c:pt>
                <c:pt idx="10">
                  <c:v>42.585170340681366</c:v>
                </c:pt>
                <c:pt idx="11">
                  <c:v>45.805897509304323</c:v>
                </c:pt>
                <c:pt idx="12">
                  <c:v>49.026624677927281</c:v>
                </c:pt>
                <c:pt idx="13">
                  <c:v>50.458058975093046</c:v>
                </c:pt>
                <c:pt idx="14">
                  <c:v>54.036644718007445</c:v>
                </c:pt>
                <c:pt idx="15">
                  <c:v>57.615230460921843</c:v>
                </c:pt>
                <c:pt idx="16">
                  <c:v>112.00973375322073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60-4D28-A8C0-FE4E1932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'9m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healing'!$G$116:$G$132</c:f>
              <c:numCache>
                <c:formatCode>General</c:formatCode>
                <c:ptCount val="17"/>
                <c:pt idx="0">
                  <c:v>0</c:v>
                </c:pt>
                <c:pt idx="1">
                  <c:v>6.4414543372459203</c:v>
                </c:pt>
                <c:pt idx="2">
                  <c:v>16.819352991697681</c:v>
                </c:pt>
                <c:pt idx="3">
                  <c:v>24.334383051817923</c:v>
                </c:pt>
                <c:pt idx="4">
                  <c:v>27.555110220440881</c:v>
                </c:pt>
                <c:pt idx="5">
                  <c:v>31.133695963355283</c:v>
                </c:pt>
                <c:pt idx="6">
                  <c:v>35.07014028056112</c:v>
                </c:pt>
                <c:pt idx="7">
                  <c:v>38.290867449184084</c:v>
                </c:pt>
                <c:pt idx="8">
                  <c:v>41.869453192098483</c:v>
                </c:pt>
                <c:pt idx="9">
                  <c:v>46.163756083595764</c:v>
                </c:pt>
                <c:pt idx="10">
                  <c:v>49.026624677927281</c:v>
                </c:pt>
                <c:pt idx="11">
                  <c:v>52.605210420841686</c:v>
                </c:pt>
                <c:pt idx="12">
                  <c:v>56.541654738047527</c:v>
                </c:pt>
                <c:pt idx="13">
                  <c:v>58.688806183796167</c:v>
                </c:pt>
                <c:pt idx="14">
                  <c:v>62.983109075293441</c:v>
                </c:pt>
                <c:pt idx="15">
                  <c:v>66.56169481820784</c:v>
                </c:pt>
                <c:pt idx="16">
                  <c:v>131.3340967649585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67-4B7D-A9E7-666EF1B8F116}"/>
            </c:ext>
          </c:extLst>
        </c:ser>
        <c:ser>
          <c:idx val="1"/>
          <c:order val="1"/>
          <c:tx>
            <c:strRef>
              <c:f>'9m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healing'!$H$116:$H$132</c:f>
              <c:numCache>
                <c:formatCode>General</c:formatCode>
                <c:ptCount val="17"/>
                <c:pt idx="0">
                  <c:v>0</c:v>
                </c:pt>
                <c:pt idx="1">
                  <c:v>5.7257371886630404</c:v>
                </c:pt>
                <c:pt idx="2">
                  <c:v>14.672201545949042</c:v>
                </c:pt>
                <c:pt idx="3">
                  <c:v>20.755797308903521</c:v>
                </c:pt>
                <c:pt idx="4">
                  <c:v>23.260807328943603</c:v>
                </c:pt>
                <c:pt idx="5">
                  <c:v>26.123675923275123</c:v>
                </c:pt>
                <c:pt idx="6">
                  <c:v>29.344403091898084</c:v>
                </c:pt>
                <c:pt idx="7">
                  <c:v>32.207271686229603</c:v>
                </c:pt>
                <c:pt idx="8">
                  <c:v>34.712281706269685</c:v>
                </c:pt>
                <c:pt idx="9">
                  <c:v>37.575150300601202</c:v>
                </c:pt>
                <c:pt idx="10">
                  <c:v>42.227311766389924</c:v>
                </c:pt>
                <c:pt idx="11">
                  <c:v>42.585170340681366</c:v>
                </c:pt>
                <c:pt idx="12">
                  <c:v>45.448038935012882</c:v>
                </c:pt>
                <c:pt idx="13">
                  <c:v>47.237331806470081</c:v>
                </c:pt>
                <c:pt idx="14">
                  <c:v>50.458058975093046</c:v>
                </c:pt>
                <c:pt idx="15">
                  <c:v>52.605210420841686</c:v>
                </c:pt>
                <c:pt idx="16">
                  <c:v>103.06326939593473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67-4B7D-A9E7-666EF1B8F116}"/>
            </c:ext>
          </c:extLst>
        </c:ser>
        <c:ser>
          <c:idx val="2"/>
          <c:order val="2"/>
          <c:tx>
            <c:strRef>
              <c:f>'9m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'9m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'9m healing'!$I$116:$I$132</c:f>
              <c:numCache>
                <c:formatCode>General</c:formatCode>
                <c:ptCount val="17"/>
                <c:pt idx="0">
                  <c:v>0</c:v>
                </c:pt>
                <c:pt idx="1">
                  <c:v>5.3678786143716</c:v>
                </c:pt>
                <c:pt idx="2">
                  <c:v>10.020040080160321</c:v>
                </c:pt>
                <c:pt idx="3">
                  <c:v>12.525050100200401</c:v>
                </c:pt>
                <c:pt idx="4">
                  <c:v>14.314342971657601</c:v>
                </c:pt>
                <c:pt idx="5">
                  <c:v>15.387918694531921</c:v>
                </c:pt>
                <c:pt idx="6">
                  <c:v>16.461494417406239</c:v>
                </c:pt>
                <c:pt idx="7">
                  <c:v>17.892928714572001</c:v>
                </c:pt>
                <c:pt idx="8">
                  <c:v>18.60864586315488</c:v>
                </c:pt>
                <c:pt idx="9">
                  <c:v>20.755797308903521</c:v>
                </c:pt>
                <c:pt idx="10">
                  <c:v>21.4715144574864</c:v>
                </c:pt>
                <c:pt idx="11">
                  <c:v>22.902948754652162</c:v>
                </c:pt>
                <c:pt idx="12">
                  <c:v>23.976524477526482</c:v>
                </c:pt>
                <c:pt idx="13">
                  <c:v>25.050100200400802</c:v>
                </c:pt>
                <c:pt idx="14">
                  <c:v>26.839393071858002</c:v>
                </c:pt>
                <c:pt idx="15">
                  <c:v>27.912968794732322</c:v>
                </c:pt>
                <c:pt idx="16">
                  <c:v>56.899513312338961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67-4B7D-A9E7-666EF1B8F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day'!$G$43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day'!$G$44:$G$60</c:f>
              <c:numCache>
                <c:formatCode>General</c:formatCode>
                <c:ptCount val="17"/>
                <c:pt idx="0">
                  <c:v>0</c:v>
                </c:pt>
                <c:pt idx="1">
                  <c:v>5.0100200400801604</c:v>
                </c:pt>
                <c:pt idx="2">
                  <c:v>8.2307472087031197</c:v>
                </c:pt>
                <c:pt idx="3">
                  <c:v>11.451474377326081</c:v>
                </c:pt>
                <c:pt idx="4">
                  <c:v>13.598625823074721</c:v>
                </c:pt>
                <c:pt idx="5">
                  <c:v>15.387918694531921</c:v>
                </c:pt>
                <c:pt idx="6">
                  <c:v>17.892928714572001</c:v>
                </c:pt>
                <c:pt idx="7">
                  <c:v>19.324363011737763</c:v>
                </c:pt>
                <c:pt idx="8">
                  <c:v>20.397938734612083</c:v>
                </c:pt>
                <c:pt idx="9">
                  <c:v>22.902948754652162</c:v>
                </c:pt>
                <c:pt idx="10">
                  <c:v>23.618665903235041</c:v>
                </c:pt>
                <c:pt idx="11">
                  <c:v>24.334383051817923</c:v>
                </c:pt>
                <c:pt idx="12">
                  <c:v>25.765817348983681</c:v>
                </c:pt>
                <c:pt idx="13">
                  <c:v>26.839393071858002</c:v>
                </c:pt>
                <c:pt idx="14">
                  <c:v>28.628685943315201</c:v>
                </c:pt>
                <c:pt idx="15">
                  <c:v>29.702261666189521</c:v>
                </c:pt>
                <c:pt idx="16">
                  <c:v>49.742341826510163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day'!$H$43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day'!$H$44:$H$60</c:f>
              <c:numCache>
                <c:formatCode>General</c:formatCode>
                <c:ptCount val="17"/>
                <c:pt idx="0">
                  <c:v>0</c:v>
                </c:pt>
                <c:pt idx="1">
                  <c:v>5.3678786143716</c:v>
                </c:pt>
                <c:pt idx="2">
                  <c:v>12.882908674491841</c:v>
                </c:pt>
                <c:pt idx="3">
                  <c:v>21.829373031777841</c:v>
                </c:pt>
                <c:pt idx="4">
                  <c:v>24.692241626109361</c:v>
                </c:pt>
                <c:pt idx="5">
                  <c:v>27.555110220440881</c:v>
                </c:pt>
                <c:pt idx="6">
                  <c:v>31.491554537646721</c:v>
                </c:pt>
                <c:pt idx="7">
                  <c:v>32.922988834812479</c:v>
                </c:pt>
                <c:pt idx="8">
                  <c:v>35.785857429144002</c:v>
                </c:pt>
                <c:pt idx="9">
                  <c:v>37.933008874892643</c:v>
                </c:pt>
                <c:pt idx="10">
                  <c:v>40.080160320641284</c:v>
                </c:pt>
                <c:pt idx="11">
                  <c:v>42.227311766389924</c:v>
                </c:pt>
                <c:pt idx="12">
                  <c:v>44.732321786430006</c:v>
                </c:pt>
                <c:pt idx="13">
                  <c:v>46.87947323217864</c:v>
                </c:pt>
                <c:pt idx="14">
                  <c:v>49.026624677927281</c:v>
                </c:pt>
                <c:pt idx="15">
                  <c:v>51.173776123675921</c:v>
                </c:pt>
                <c:pt idx="16">
                  <c:v>80.87603778986545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day'!$I$43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day'!$A$44:$A$60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day'!$I$44:$I$60</c:f>
              <c:numCache>
                <c:formatCode>General</c:formatCode>
                <c:ptCount val="17"/>
                <c:pt idx="0">
                  <c:v>0</c:v>
                </c:pt>
                <c:pt idx="1">
                  <c:v>4.2943028914972805</c:v>
                </c:pt>
                <c:pt idx="2">
                  <c:v>11.451474377326081</c:v>
                </c:pt>
                <c:pt idx="3">
                  <c:v>21.113655883194962</c:v>
                </c:pt>
                <c:pt idx="4">
                  <c:v>23.976524477526482</c:v>
                </c:pt>
                <c:pt idx="5">
                  <c:v>27.555110220440881</c:v>
                </c:pt>
                <c:pt idx="6">
                  <c:v>31.133695963355283</c:v>
                </c:pt>
                <c:pt idx="7">
                  <c:v>32.565130260521045</c:v>
                </c:pt>
                <c:pt idx="8">
                  <c:v>35.07014028056112</c:v>
                </c:pt>
                <c:pt idx="9">
                  <c:v>37.933008874892643</c:v>
                </c:pt>
                <c:pt idx="10">
                  <c:v>40.080160320641284</c:v>
                </c:pt>
                <c:pt idx="11">
                  <c:v>42.9430289149728</c:v>
                </c:pt>
                <c:pt idx="12">
                  <c:v>44.732321786430006</c:v>
                </c:pt>
                <c:pt idx="13">
                  <c:v>46.521614657887206</c:v>
                </c:pt>
                <c:pt idx="14">
                  <c:v>48.310907529344405</c:v>
                </c:pt>
                <c:pt idx="15">
                  <c:v>50.100200400801604</c:v>
                </c:pt>
                <c:pt idx="16">
                  <c:v>78.728886344116802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day'!$G$92:$G$108</c:f>
              <c:numCache>
                <c:formatCode>General</c:formatCode>
                <c:ptCount val="17"/>
                <c:pt idx="0">
                  <c:v>0</c:v>
                </c:pt>
                <c:pt idx="1">
                  <c:v>11.093615803034641</c:v>
                </c:pt>
                <c:pt idx="2">
                  <c:v>14.672201545949042</c:v>
                </c:pt>
                <c:pt idx="3">
                  <c:v>23.618665903235041</c:v>
                </c:pt>
                <c:pt idx="4">
                  <c:v>28.270827369023763</c:v>
                </c:pt>
                <c:pt idx="5">
                  <c:v>32.207271686229603</c:v>
                </c:pt>
                <c:pt idx="6">
                  <c:v>37.21729172630976</c:v>
                </c:pt>
                <c:pt idx="7">
                  <c:v>39.722301746349842</c:v>
                </c:pt>
                <c:pt idx="8">
                  <c:v>42.9430289149728</c:v>
                </c:pt>
                <c:pt idx="9">
                  <c:v>45.805897509304323</c:v>
                </c:pt>
                <c:pt idx="10">
                  <c:v>47.237331806470081</c:v>
                </c:pt>
                <c:pt idx="11">
                  <c:v>51.531634697967363</c:v>
                </c:pt>
                <c:pt idx="12">
                  <c:v>54.394503292298886</c:v>
                </c:pt>
                <c:pt idx="13">
                  <c:v>56.899513312338961</c:v>
                </c:pt>
                <c:pt idx="14">
                  <c:v>59.762381906670484</c:v>
                </c:pt>
                <c:pt idx="15">
                  <c:v>61.909533352419125</c:v>
                </c:pt>
                <c:pt idx="16">
                  <c:v>93.75894646435728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6-455F-871C-F9FE4808BA21}"/>
            </c:ext>
          </c:extLst>
        </c:ser>
        <c:ser>
          <c:idx val="1"/>
          <c:order val="1"/>
          <c:tx>
            <c:strRef>
              <c:f>'Cracking day'!$H$67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day'!$H$92:$H$108</c:f>
              <c:numCache>
                <c:formatCode>General</c:formatCode>
                <c:ptCount val="17"/>
                <c:pt idx="0">
                  <c:v>0</c:v>
                </c:pt>
                <c:pt idx="1">
                  <c:v>6.4414543372459203</c:v>
                </c:pt>
                <c:pt idx="2">
                  <c:v>16.103635843114802</c:v>
                </c:pt>
                <c:pt idx="3">
                  <c:v>23.260807328943603</c:v>
                </c:pt>
                <c:pt idx="4">
                  <c:v>27.912968794732322</c:v>
                </c:pt>
                <c:pt idx="5">
                  <c:v>30.775837389063842</c:v>
                </c:pt>
                <c:pt idx="6">
                  <c:v>34.712281706269685</c:v>
                </c:pt>
                <c:pt idx="7">
                  <c:v>37.21729172630976</c:v>
                </c:pt>
                <c:pt idx="8">
                  <c:v>39.722301746349842</c:v>
                </c:pt>
                <c:pt idx="9">
                  <c:v>42.227311766389924</c:v>
                </c:pt>
                <c:pt idx="10">
                  <c:v>44.732321786430006</c:v>
                </c:pt>
                <c:pt idx="11">
                  <c:v>46.87947323217864</c:v>
                </c:pt>
                <c:pt idx="12">
                  <c:v>49.026624677927281</c:v>
                </c:pt>
                <c:pt idx="13">
                  <c:v>50.81591754938448</c:v>
                </c:pt>
                <c:pt idx="14">
                  <c:v>53.320927569424562</c:v>
                </c:pt>
                <c:pt idx="15">
                  <c:v>54.752361866590327</c:v>
                </c:pt>
                <c:pt idx="16">
                  <c:v>80.87603778986545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C36-455F-871C-F9FE4808BA21}"/>
            </c:ext>
          </c:extLst>
        </c:ser>
        <c:ser>
          <c:idx val="2"/>
          <c:order val="2"/>
          <c:tx>
            <c:strRef>
              <c:f>'Cracking day'!$I$67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day'!$I$92:$I$108</c:f>
              <c:numCache>
                <c:formatCode>General</c:formatCode>
                <c:ptCount val="17"/>
                <c:pt idx="0">
                  <c:v>0</c:v>
                </c:pt>
                <c:pt idx="1">
                  <c:v>4.65216146578872</c:v>
                </c:pt>
                <c:pt idx="2">
                  <c:v>12.882908674491841</c:v>
                </c:pt>
                <c:pt idx="3">
                  <c:v>19.6822215860292</c:v>
                </c:pt>
                <c:pt idx="4">
                  <c:v>22.54509018036072</c:v>
                </c:pt>
                <c:pt idx="5">
                  <c:v>25.765817348983681</c:v>
                </c:pt>
                <c:pt idx="6">
                  <c:v>30.060120240480963</c:v>
                </c:pt>
                <c:pt idx="7">
                  <c:v>32.207271686229603</c:v>
                </c:pt>
                <c:pt idx="8">
                  <c:v>34.712281706269685</c:v>
                </c:pt>
                <c:pt idx="9">
                  <c:v>37.21729172630976</c:v>
                </c:pt>
                <c:pt idx="10">
                  <c:v>38.648726023475525</c:v>
                </c:pt>
                <c:pt idx="11">
                  <c:v>41.1537360435156</c:v>
                </c:pt>
                <c:pt idx="12">
                  <c:v>43.300887489264241</c:v>
                </c:pt>
                <c:pt idx="13">
                  <c:v>45.09018036072144</c:v>
                </c:pt>
                <c:pt idx="14">
                  <c:v>46.87947323217864</c:v>
                </c:pt>
                <c:pt idx="15">
                  <c:v>48.310907529344405</c:v>
                </c:pt>
                <c:pt idx="16">
                  <c:v>75.150300601202403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36-455F-871C-F9FE4808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day'!$G$116:$G$132</c:f>
              <c:numCache>
                <c:formatCode>General</c:formatCode>
                <c:ptCount val="17"/>
                <c:pt idx="0">
                  <c:v>0</c:v>
                </c:pt>
                <c:pt idx="1">
                  <c:v>1.4314342971657601</c:v>
                </c:pt>
                <c:pt idx="2">
                  <c:v>6.7993129115373607</c:v>
                </c:pt>
                <c:pt idx="3">
                  <c:v>11.451474377326081</c:v>
                </c:pt>
                <c:pt idx="4">
                  <c:v>14.672201545949042</c:v>
                </c:pt>
                <c:pt idx="5">
                  <c:v>17.53507014028056</c:v>
                </c:pt>
                <c:pt idx="6">
                  <c:v>20.040080160320642</c:v>
                </c:pt>
                <c:pt idx="7">
                  <c:v>21.4715144574864</c:v>
                </c:pt>
                <c:pt idx="8">
                  <c:v>23.618665903235041</c:v>
                </c:pt>
                <c:pt idx="9">
                  <c:v>25.765817348983681</c:v>
                </c:pt>
                <c:pt idx="10">
                  <c:v>27.555110220440881</c:v>
                </c:pt>
                <c:pt idx="11">
                  <c:v>29.344403091898084</c:v>
                </c:pt>
                <c:pt idx="12">
                  <c:v>31.133695963355283</c:v>
                </c:pt>
                <c:pt idx="13">
                  <c:v>33.28084740910392</c:v>
                </c:pt>
                <c:pt idx="14">
                  <c:v>35.427998854852561</c:v>
                </c:pt>
                <c:pt idx="15">
                  <c:v>36.501574577726885</c:v>
                </c:pt>
                <c:pt idx="16">
                  <c:v>61.193816203836242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DC-4D4F-84CD-14CB21F0B759}"/>
            </c:ext>
          </c:extLst>
        </c:ser>
        <c:ser>
          <c:idx val="1"/>
          <c:order val="1"/>
          <c:tx>
            <c:strRef>
              <c:f>'Cracking day'!$H$67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day'!$H$116:$H$132</c:f>
              <c:numCache>
                <c:formatCode>General</c:formatCode>
                <c:ptCount val="17"/>
                <c:pt idx="0">
                  <c:v>0</c:v>
                </c:pt>
                <c:pt idx="1">
                  <c:v>3.2207271686229602</c:v>
                </c:pt>
                <c:pt idx="2">
                  <c:v>10.37789865445176</c:v>
                </c:pt>
                <c:pt idx="3">
                  <c:v>15.387918694531921</c:v>
                </c:pt>
                <c:pt idx="4">
                  <c:v>18.250787288863442</c:v>
                </c:pt>
                <c:pt idx="5">
                  <c:v>20.755797308903521</c:v>
                </c:pt>
                <c:pt idx="6">
                  <c:v>23.618665903235041</c:v>
                </c:pt>
                <c:pt idx="7">
                  <c:v>25.050100200400802</c:v>
                </c:pt>
                <c:pt idx="8">
                  <c:v>27.197251646149443</c:v>
                </c:pt>
                <c:pt idx="9">
                  <c:v>28.628685943315201</c:v>
                </c:pt>
                <c:pt idx="10">
                  <c:v>30.4179788147724</c:v>
                </c:pt>
                <c:pt idx="11">
                  <c:v>31.849413111938162</c:v>
                </c:pt>
                <c:pt idx="12">
                  <c:v>33.638705983395361</c:v>
                </c:pt>
                <c:pt idx="13">
                  <c:v>35.427998854852561</c:v>
                </c:pt>
                <c:pt idx="14">
                  <c:v>37.575150300601202</c:v>
                </c:pt>
                <c:pt idx="15">
                  <c:v>38.290867449184084</c:v>
                </c:pt>
                <c:pt idx="16">
                  <c:v>63.698826223876324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DC-4D4F-84CD-14CB21F0B759}"/>
            </c:ext>
          </c:extLst>
        </c:ser>
        <c:ser>
          <c:idx val="2"/>
          <c:order val="2"/>
          <c:tx>
            <c:strRef>
              <c:f>'Cracking day'!$I$67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'Cracking day'!$I$116:$I$132</c:f>
              <c:numCache>
                <c:formatCode>General</c:formatCode>
                <c:ptCount val="17"/>
                <c:pt idx="0">
                  <c:v>0</c:v>
                </c:pt>
                <c:pt idx="1">
                  <c:v>1.7892928714572001</c:v>
                </c:pt>
                <c:pt idx="2">
                  <c:v>5.7257371886630404</c:v>
                </c:pt>
                <c:pt idx="3">
                  <c:v>10.020040080160321</c:v>
                </c:pt>
                <c:pt idx="4">
                  <c:v>11.451474377326081</c:v>
                </c:pt>
                <c:pt idx="5">
                  <c:v>13.24076724878328</c:v>
                </c:pt>
                <c:pt idx="6">
                  <c:v>15.387918694531921</c:v>
                </c:pt>
                <c:pt idx="7">
                  <c:v>16.461494417406239</c:v>
                </c:pt>
                <c:pt idx="8">
                  <c:v>18.60864586315488</c:v>
                </c:pt>
                <c:pt idx="9">
                  <c:v>20.755797308903521</c:v>
                </c:pt>
                <c:pt idx="10">
                  <c:v>22.187231606069282</c:v>
                </c:pt>
                <c:pt idx="11">
                  <c:v>23.618665903235041</c:v>
                </c:pt>
                <c:pt idx="12">
                  <c:v>25.050100200400802</c:v>
                </c:pt>
                <c:pt idx="13">
                  <c:v>26.839393071858002</c:v>
                </c:pt>
                <c:pt idx="14">
                  <c:v>28.628685943315201</c:v>
                </c:pt>
                <c:pt idx="15">
                  <c:v>29.702261666189521</c:v>
                </c:pt>
                <c:pt idx="16">
                  <c:v>50.458058975093046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DC-4D4F-84CD-14CB21F0B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healing'!$G$68:$G$84</c:f>
              <c:numCache>
                <c:formatCode>General</c:formatCode>
                <c:ptCount val="17"/>
                <c:pt idx="0">
                  <c:v>0</c:v>
                </c:pt>
                <c:pt idx="1">
                  <c:v>1.7892928714572001</c:v>
                </c:pt>
                <c:pt idx="2">
                  <c:v>3.5785857429144001</c:v>
                </c:pt>
                <c:pt idx="3">
                  <c:v>7.5150300601202407</c:v>
                </c:pt>
                <c:pt idx="4">
                  <c:v>9.3043229315774401</c:v>
                </c:pt>
                <c:pt idx="5">
                  <c:v>11.093615803034641</c:v>
                </c:pt>
                <c:pt idx="6">
                  <c:v>13.24076724878328</c:v>
                </c:pt>
                <c:pt idx="7">
                  <c:v>15.387918694531921</c:v>
                </c:pt>
                <c:pt idx="8">
                  <c:v>17.177211565989122</c:v>
                </c:pt>
                <c:pt idx="9">
                  <c:v>17.892928714572001</c:v>
                </c:pt>
                <c:pt idx="10">
                  <c:v>19.6822215860292</c:v>
                </c:pt>
                <c:pt idx="11">
                  <c:v>21.113655883194962</c:v>
                </c:pt>
                <c:pt idx="12">
                  <c:v>22.902948754652162</c:v>
                </c:pt>
                <c:pt idx="13">
                  <c:v>24.692241626109361</c:v>
                </c:pt>
                <c:pt idx="14">
                  <c:v>26.123675923275123</c:v>
                </c:pt>
                <c:pt idx="15">
                  <c:v>26.48153449756656</c:v>
                </c:pt>
                <c:pt idx="16">
                  <c:v>55.110220440881761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D9-4CDD-B344-EA47FFE881ED}"/>
            </c:ext>
          </c:extLst>
        </c:ser>
        <c:ser>
          <c:idx val="1"/>
          <c:order val="1"/>
          <c:tx>
            <c:strRef>
              <c:f>'28d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healing'!$H$68:$H$84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6.0835957629544808</c:v>
                </c:pt>
                <c:pt idx="4">
                  <c:v>7.1571714858288003</c:v>
                </c:pt>
                <c:pt idx="5">
                  <c:v>8.9464643572860005</c:v>
                </c:pt>
                <c:pt idx="6">
                  <c:v>9.6621815058688814</c:v>
                </c:pt>
                <c:pt idx="7">
                  <c:v>12.167191525908962</c:v>
                </c:pt>
                <c:pt idx="8">
                  <c:v>13.956484397366161</c:v>
                </c:pt>
                <c:pt idx="9">
                  <c:v>13.956484397366161</c:v>
                </c:pt>
                <c:pt idx="10">
                  <c:v>15.030060120240481</c:v>
                </c:pt>
                <c:pt idx="11">
                  <c:v>17.177211565989122</c:v>
                </c:pt>
                <c:pt idx="12">
                  <c:v>18.250787288863442</c:v>
                </c:pt>
                <c:pt idx="13">
                  <c:v>20.040080160320642</c:v>
                </c:pt>
                <c:pt idx="14">
                  <c:v>21.829373031777841</c:v>
                </c:pt>
                <c:pt idx="15">
                  <c:v>22.54509018036072</c:v>
                </c:pt>
                <c:pt idx="16">
                  <c:v>46.163756083595764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D9-4CDD-B344-EA47FFE881ED}"/>
            </c:ext>
          </c:extLst>
        </c:ser>
        <c:ser>
          <c:idx val="2"/>
          <c:order val="2"/>
          <c:tx>
            <c:strRef>
              <c:f>'28d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healing'!$I$68:$I$84</c:f>
              <c:numCache>
                <c:formatCode>General</c:formatCode>
                <c:ptCount val="17"/>
                <c:pt idx="0">
                  <c:v>0</c:v>
                </c:pt>
                <c:pt idx="1">
                  <c:v>2.5050100200400802</c:v>
                </c:pt>
                <c:pt idx="2">
                  <c:v>5.7257371886630404</c:v>
                </c:pt>
                <c:pt idx="3">
                  <c:v>11.80933295161752</c:v>
                </c:pt>
                <c:pt idx="4">
                  <c:v>14.672201545949042</c:v>
                </c:pt>
                <c:pt idx="5">
                  <c:v>17.177211565989122</c:v>
                </c:pt>
                <c:pt idx="6">
                  <c:v>20.040080160320642</c:v>
                </c:pt>
                <c:pt idx="7">
                  <c:v>22.187231606069282</c:v>
                </c:pt>
                <c:pt idx="8">
                  <c:v>25.050100200400802</c:v>
                </c:pt>
                <c:pt idx="9">
                  <c:v>27.197251646149443</c:v>
                </c:pt>
                <c:pt idx="10">
                  <c:v>30.060120240480963</c:v>
                </c:pt>
                <c:pt idx="11">
                  <c:v>32.922988834812479</c:v>
                </c:pt>
                <c:pt idx="12">
                  <c:v>36.143716003435443</c:v>
                </c:pt>
                <c:pt idx="13">
                  <c:v>39.00658459776696</c:v>
                </c:pt>
                <c:pt idx="14">
                  <c:v>41.511594617807042</c:v>
                </c:pt>
                <c:pt idx="15">
                  <c:v>42.585170340681366</c:v>
                </c:pt>
                <c:pt idx="16">
                  <c:v>80.518179215574008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D9-4CDD-B344-EA47FFE88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healing'!$G$43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'28d healing'!$A$44:$A$59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</c:numCache>
            </c:numRef>
          </c:xVal>
          <c:yVal>
            <c:numRef>
              <c:f>'28d healing'!$G$44:$G$59</c:f>
              <c:numCache>
                <c:formatCode>General</c:formatCode>
                <c:ptCount val="16"/>
                <c:pt idx="0">
                  <c:v>0</c:v>
                </c:pt>
                <c:pt idx="1">
                  <c:v>1.4314342971657601</c:v>
                </c:pt>
                <c:pt idx="2">
                  <c:v>3.5785857429144001</c:v>
                </c:pt>
                <c:pt idx="3">
                  <c:v>3.9364443172058401</c:v>
                </c:pt>
                <c:pt idx="4">
                  <c:v>3.5785857429144001</c:v>
                </c:pt>
                <c:pt idx="5">
                  <c:v>4.65216146578872</c:v>
                </c:pt>
                <c:pt idx="6">
                  <c:v>6.0835957629544808</c:v>
                </c:pt>
                <c:pt idx="7">
                  <c:v>5.7257371886630404</c:v>
                </c:pt>
                <c:pt idx="8">
                  <c:v>6.7993129115373607</c:v>
                </c:pt>
                <c:pt idx="9">
                  <c:v>6.4414543372459203</c:v>
                </c:pt>
                <c:pt idx="10">
                  <c:v>7.5150300601202407</c:v>
                </c:pt>
                <c:pt idx="11">
                  <c:v>8.2307472087031197</c:v>
                </c:pt>
                <c:pt idx="12">
                  <c:v>8.9464643572860005</c:v>
                </c:pt>
                <c:pt idx="13">
                  <c:v>10.020040080160321</c:v>
                </c:pt>
                <c:pt idx="14">
                  <c:v>11.451474377326081</c:v>
                </c:pt>
                <c:pt idx="15">
                  <c:v>11.451474377326081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1D0-8D76-575085F76C53}"/>
            </c:ext>
          </c:extLst>
        </c:ser>
        <c:ser>
          <c:idx val="1"/>
          <c:order val="1"/>
          <c:tx>
            <c:strRef>
              <c:f>'28d healing'!$H$43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healing'!$A$44:$A$59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</c:numCache>
            </c:numRef>
          </c:xVal>
          <c:yVal>
            <c:numRef>
              <c:f>'28d healing'!$H$44:$H$59</c:f>
              <c:numCache>
                <c:formatCode>General</c:formatCode>
                <c:ptCount val="16"/>
                <c:pt idx="0">
                  <c:v>0</c:v>
                </c:pt>
                <c:pt idx="1">
                  <c:v>0.71571714858288005</c:v>
                </c:pt>
                <c:pt idx="2">
                  <c:v>5.7257371886630404</c:v>
                </c:pt>
                <c:pt idx="3">
                  <c:v>8.588605782994561</c:v>
                </c:pt>
                <c:pt idx="4">
                  <c:v>10.37789865445176</c:v>
                </c:pt>
                <c:pt idx="5">
                  <c:v>12.882908674491841</c:v>
                </c:pt>
                <c:pt idx="6">
                  <c:v>15.030060120240481</c:v>
                </c:pt>
                <c:pt idx="7">
                  <c:v>16.103635843114802</c:v>
                </c:pt>
                <c:pt idx="8">
                  <c:v>19.6822215860292</c:v>
                </c:pt>
                <c:pt idx="9">
                  <c:v>19.6822215860292</c:v>
                </c:pt>
                <c:pt idx="10">
                  <c:v>22.187231606069282</c:v>
                </c:pt>
                <c:pt idx="11">
                  <c:v>23.618665903235041</c:v>
                </c:pt>
                <c:pt idx="12">
                  <c:v>25.40795877469224</c:v>
                </c:pt>
                <c:pt idx="13">
                  <c:v>27.912968794732322</c:v>
                </c:pt>
                <c:pt idx="14">
                  <c:v>28.986544517606642</c:v>
                </c:pt>
                <c:pt idx="15">
                  <c:v>30.775837389063842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1D0-8D76-575085F76C53}"/>
            </c:ext>
          </c:extLst>
        </c:ser>
        <c:ser>
          <c:idx val="2"/>
          <c:order val="2"/>
          <c:tx>
            <c:strRef>
              <c:f>'28d healing'!$I$43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healing'!$A$44:$A$59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</c:numCache>
            </c:numRef>
          </c:xVal>
          <c:yVal>
            <c:numRef>
              <c:f>'28d healing'!$I$44:$I$59</c:f>
              <c:numCache>
                <c:formatCode>General</c:formatCode>
                <c:ptCount val="16"/>
                <c:pt idx="0">
                  <c:v>0</c:v>
                </c:pt>
                <c:pt idx="1">
                  <c:v>2.1471514457486403</c:v>
                </c:pt>
                <c:pt idx="2">
                  <c:v>5.7257371886630404</c:v>
                </c:pt>
                <c:pt idx="3">
                  <c:v>10.37789865445176</c:v>
                </c:pt>
                <c:pt idx="4">
                  <c:v>12.525050100200401</c:v>
                </c:pt>
                <c:pt idx="5">
                  <c:v>15.387918694531921</c:v>
                </c:pt>
                <c:pt idx="6">
                  <c:v>18.966504437446321</c:v>
                </c:pt>
                <c:pt idx="7">
                  <c:v>21.113655883194962</c:v>
                </c:pt>
                <c:pt idx="8">
                  <c:v>23.260807328943603</c:v>
                </c:pt>
                <c:pt idx="9">
                  <c:v>24.334383051817923</c:v>
                </c:pt>
                <c:pt idx="10">
                  <c:v>26.48153449756656</c:v>
                </c:pt>
                <c:pt idx="11">
                  <c:v>28.986544517606642</c:v>
                </c:pt>
                <c:pt idx="12">
                  <c:v>30.4179788147724</c:v>
                </c:pt>
                <c:pt idx="13">
                  <c:v>34.354423131978244</c:v>
                </c:pt>
                <c:pt idx="14">
                  <c:v>35.785857429144002</c:v>
                </c:pt>
                <c:pt idx="15">
                  <c:v>37.21729172630976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524-41D0-8D76-575085F76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healing'!$G$92:$G$108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7.1571714858288003</c:v>
                </c:pt>
                <c:pt idx="3">
                  <c:v>12.882908674491841</c:v>
                </c:pt>
                <c:pt idx="4">
                  <c:v>16.103635843114802</c:v>
                </c:pt>
                <c:pt idx="5">
                  <c:v>19.324363011737763</c:v>
                </c:pt>
                <c:pt idx="6">
                  <c:v>22.187231606069282</c:v>
                </c:pt>
                <c:pt idx="7">
                  <c:v>25.40795877469224</c:v>
                </c:pt>
                <c:pt idx="8">
                  <c:v>28.270827369023763</c:v>
                </c:pt>
                <c:pt idx="9">
                  <c:v>31.133695963355283</c:v>
                </c:pt>
                <c:pt idx="10">
                  <c:v>32.922988834812479</c:v>
                </c:pt>
                <c:pt idx="11">
                  <c:v>37.575150300601202</c:v>
                </c:pt>
                <c:pt idx="12">
                  <c:v>39.722301746349842</c:v>
                </c:pt>
                <c:pt idx="13">
                  <c:v>44.374463212138565</c:v>
                </c:pt>
                <c:pt idx="14">
                  <c:v>45.805897509304323</c:v>
                </c:pt>
                <c:pt idx="15">
                  <c:v>50.100200400801604</c:v>
                </c:pt>
                <c:pt idx="16">
                  <c:v>101.27397652447753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70-4510-82DE-BBBDE472A67F}"/>
            </c:ext>
          </c:extLst>
        </c:ser>
        <c:ser>
          <c:idx val="1"/>
          <c:order val="1"/>
          <c:tx>
            <c:strRef>
              <c:f>'28d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healing'!$H$92:$H$108</c:f>
              <c:numCache>
                <c:formatCode>General</c:formatCode>
                <c:ptCount val="17"/>
                <c:pt idx="0">
                  <c:v>0</c:v>
                </c:pt>
                <c:pt idx="1">
                  <c:v>2.8628685943315202</c:v>
                </c:pt>
                <c:pt idx="2">
                  <c:v>6.4414543372459203</c:v>
                </c:pt>
                <c:pt idx="3">
                  <c:v>9.6621815058688814</c:v>
                </c:pt>
                <c:pt idx="4">
                  <c:v>10.7357572287432</c:v>
                </c:pt>
                <c:pt idx="5">
                  <c:v>12.882908674491841</c:v>
                </c:pt>
                <c:pt idx="6">
                  <c:v>14.314342971657601</c:v>
                </c:pt>
                <c:pt idx="7">
                  <c:v>16.819352991697681</c:v>
                </c:pt>
                <c:pt idx="8">
                  <c:v>17.892928714572001</c:v>
                </c:pt>
                <c:pt idx="9">
                  <c:v>19.324363011737763</c:v>
                </c:pt>
                <c:pt idx="10">
                  <c:v>20.397938734612083</c:v>
                </c:pt>
                <c:pt idx="11">
                  <c:v>21.4715144574864</c:v>
                </c:pt>
                <c:pt idx="12">
                  <c:v>23.976524477526482</c:v>
                </c:pt>
                <c:pt idx="13">
                  <c:v>25.765817348983681</c:v>
                </c:pt>
                <c:pt idx="14">
                  <c:v>27.555110220440881</c:v>
                </c:pt>
                <c:pt idx="15">
                  <c:v>27.555110220440881</c:v>
                </c:pt>
                <c:pt idx="16">
                  <c:v>56.899513312338961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70-4510-82DE-BBBDE472A67F}"/>
            </c:ext>
          </c:extLst>
        </c:ser>
        <c:ser>
          <c:idx val="2"/>
          <c:order val="2"/>
          <c:tx>
            <c:strRef>
              <c:f>'28d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healing'!$A$92:$A$108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healing'!$I$92:$I$108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6.4414543372459203</c:v>
                </c:pt>
                <c:pt idx="3">
                  <c:v>8.9464643572860005</c:v>
                </c:pt>
                <c:pt idx="4">
                  <c:v>10.7357572287432</c:v>
                </c:pt>
                <c:pt idx="5">
                  <c:v>12.882908674491841</c:v>
                </c:pt>
                <c:pt idx="6">
                  <c:v>14.314342971657601</c:v>
                </c:pt>
                <c:pt idx="7">
                  <c:v>16.103635843114802</c:v>
                </c:pt>
                <c:pt idx="8">
                  <c:v>17.177211565989122</c:v>
                </c:pt>
                <c:pt idx="9">
                  <c:v>17.53507014028056</c:v>
                </c:pt>
                <c:pt idx="10">
                  <c:v>19.6822215860292</c:v>
                </c:pt>
                <c:pt idx="11">
                  <c:v>21.113655883194962</c:v>
                </c:pt>
                <c:pt idx="12">
                  <c:v>22.54509018036072</c:v>
                </c:pt>
                <c:pt idx="13">
                  <c:v>24.692241626109361</c:v>
                </c:pt>
                <c:pt idx="14">
                  <c:v>25.765817348983681</c:v>
                </c:pt>
                <c:pt idx="15">
                  <c:v>26.839393071858002</c:v>
                </c:pt>
                <c:pt idx="16">
                  <c:v>54.752361866590327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0-4510-82DE-BBBDE472A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healing'!$G$116:$G$132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4.2943028914972805</c:v>
                </c:pt>
                <c:pt idx="3">
                  <c:v>6.7993129115373607</c:v>
                </c:pt>
                <c:pt idx="4">
                  <c:v>7.8728886344116802</c:v>
                </c:pt>
                <c:pt idx="5">
                  <c:v>8.9464643572860005</c:v>
                </c:pt>
                <c:pt idx="6">
                  <c:v>10.020040080160321</c:v>
                </c:pt>
                <c:pt idx="7">
                  <c:v>11.093615803034641</c:v>
                </c:pt>
                <c:pt idx="8">
                  <c:v>11.80933295161752</c:v>
                </c:pt>
                <c:pt idx="9">
                  <c:v>12.882908674491841</c:v>
                </c:pt>
                <c:pt idx="10">
                  <c:v>13.598625823074721</c:v>
                </c:pt>
                <c:pt idx="11">
                  <c:v>15.387918694531921</c:v>
                </c:pt>
                <c:pt idx="12">
                  <c:v>16.461494417406239</c:v>
                </c:pt>
                <c:pt idx="13">
                  <c:v>17.892928714572001</c:v>
                </c:pt>
                <c:pt idx="14">
                  <c:v>19.6822215860292</c:v>
                </c:pt>
                <c:pt idx="15">
                  <c:v>19.324363011737763</c:v>
                </c:pt>
                <c:pt idx="16">
                  <c:v>41.1537360435156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00-44D3-AB26-571FEF815093}"/>
            </c:ext>
          </c:extLst>
        </c:ser>
        <c:ser>
          <c:idx val="1"/>
          <c:order val="1"/>
          <c:tx>
            <c:strRef>
              <c:f>'28d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healing'!$H$116:$H$132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5.0100200400801604</c:v>
                </c:pt>
                <c:pt idx="3">
                  <c:v>6.7993129115373607</c:v>
                </c:pt>
                <c:pt idx="4">
                  <c:v>7.1571714858288003</c:v>
                </c:pt>
                <c:pt idx="5">
                  <c:v>8.588605782994561</c:v>
                </c:pt>
                <c:pt idx="6">
                  <c:v>9.6621815058688814</c:v>
                </c:pt>
                <c:pt idx="7">
                  <c:v>11.80933295161752</c:v>
                </c:pt>
                <c:pt idx="8">
                  <c:v>12.882908674491841</c:v>
                </c:pt>
                <c:pt idx="9">
                  <c:v>12.882908674491841</c:v>
                </c:pt>
                <c:pt idx="10">
                  <c:v>14.314342971657601</c:v>
                </c:pt>
                <c:pt idx="11">
                  <c:v>15.74577726882336</c:v>
                </c:pt>
                <c:pt idx="12">
                  <c:v>17.53507014028056</c:v>
                </c:pt>
                <c:pt idx="13">
                  <c:v>19.324363011737763</c:v>
                </c:pt>
                <c:pt idx="14">
                  <c:v>20.040080160320642</c:v>
                </c:pt>
                <c:pt idx="15">
                  <c:v>20.040080160320642</c:v>
                </c:pt>
                <c:pt idx="16">
                  <c:v>42.585170340681366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00-44D3-AB26-571FEF815093}"/>
            </c:ext>
          </c:extLst>
        </c:ser>
        <c:ser>
          <c:idx val="2"/>
          <c:order val="2"/>
          <c:tx>
            <c:strRef>
              <c:f>'28d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healing'!$A$116:$A$132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'28d healing'!$I$116:$I$132</c:f>
              <c:numCache>
                <c:formatCode>General</c:formatCode>
                <c:ptCount val="17"/>
                <c:pt idx="0">
                  <c:v>0</c:v>
                </c:pt>
                <c:pt idx="1">
                  <c:v>2.1471514457486403</c:v>
                </c:pt>
                <c:pt idx="2">
                  <c:v>4.65216146578872</c:v>
                </c:pt>
                <c:pt idx="3">
                  <c:v>6.0835957629544808</c:v>
                </c:pt>
                <c:pt idx="4">
                  <c:v>7.5150300601202407</c:v>
                </c:pt>
                <c:pt idx="5">
                  <c:v>8.588605782994561</c:v>
                </c:pt>
                <c:pt idx="6">
                  <c:v>10.37789865445176</c:v>
                </c:pt>
                <c:pt idx="7">
                  <c:v>11.451474377326081</c:v>
                </c:pt>
                <c:pt idx="8">
                  <c:v>11.80933295161752</c:v>
                </c:pt>
                <c:pt idx="9">
                  <c:v>12.167191525908962</c:v>
                </c:pt>
                <c:pt idx="10">
                  <c:v>12.882908674491841</c:v>
                </c:pt>
                <c:pt idx="11">
                  <c:v>13.598625823074721</c:v>
                </c:pt>
                <c:pt idx="12">
                  <c:v>15.387918694531921</c:v>
                </c:pt>
                <c:pt idx="13">
                  <c:v>18.250787288863442</c:v>
                </c:pt>
                <c:pt idx="14">
                  <c:v>17.53507014028056</c:v>
                </c:pt>
                <c:pt idx="15">
                  <c:v>19.6822215860292</c:v>
                </c:pt>
                <c:pt idx="16">
                  <c:v>37.21729172630976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B00-44D3-AB26-571FEF81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healing'!$G$67</c:f>
              <c:strCache>
                <c:ptCount val="1"/>
                <c:pt idx="0">
                  <c:v>Prism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healing'!$G$68:$G$84</c:f>
              <c:numCache>
                <c:formatCode>General</c:formatCode>
                <c:ptCount val="17"/>
                <c:pt idx="0">
                  <c:v>0</c:v>
                </c:pt>
                <c:pt idx="1">
                  <c:v>3.9364443172058401</c:v>
                </c:pt>
                <c:pt idx="2">
                  <c:v>17.53507014028056</c:v>
                </c:pt>
                <c:pt idx="3">
                  <c:v>27.555110220440881</c:v>
                </c:pt>
                <c:pt idx="4">
                  <c:v>32.565130260521045</c:v>
                </c:pt>
                <c:pt idx="5">
                  <c:v>36.501574577726885</c:v>
                </c:pt>
                <c:pt idx="6">
                  <c:v>41.869453192098483</c:v>
                </c:pt>
                <c:pt idx="7">
                  <c:v>46.87947323217864</c:v>
                </c:pt>
                <c:pt idx="8">
                  <c:v>52.247351846550245</c:v>
                </c:pt>
                <c:pt idx="9">
                  <c:v>55.110220440881761</c:v>
                </c:pt>
                <c:pt idx="10">
                  <c:v>61.193816203836242</c:v>
                </c:pt>
                <c:pt idx="11">
                  <c:v>66.56169481820784</c:v>
                </c:pt>
                <c:pt idx="12">
                  <c:v>70.855997709705122</c:v>
                </c:pt>
                <c:pt idx="13">
                  <c:v>75.150300601202403</c:v>
                </c:pt>
                <c:pt idx="14">
                  <c:v>80.160320641282567</c:v>
                </c:pt>
                <c:pt idx="15">
                  <c:v>84.454623532779848</c:v>
                </c:pt>
                <c:pt idx="16">
                  <c:v>152.44775264815345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4B-44B8-9103-FDE6E3C7F634}"/>
            </c:ext>
          </c:extLst>
        </c:ser>
        <c:ser>
          <c:idx val="1"/>
          <c:order val="1"/>
          <c:tx>
            <c:strRef>
              <c:f>'3m healing'!$H$67</c:f>
              <c:strCache>
                <c:ptCount val="1"/>
                <c:pt idx="0">
                  <c:v>Prism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healing'!$H$68:$H$84</c:f>
              <c:numCache>
                <c:formatCode>General</c:formatCode>
                <c:ptCount val="17"/>
                <c:pt idx="0">
                  <c:v>0</c:v>
                </c:pt>
                <c:pt idx="1">
                  <c:v>2.8628685943315202</c:v>
                </c:pt>
                <c:pt idx="2">
                  <c:v>13.24076724878328</c:v>
                </c:pt>
                <c:pt idx="3">
                  <c:v>19.6822215860292</c:v>
                </c:pt>
                <c:pt idx="4">
                  <c:v>23.618665903235041</c:v>
                </c:pt>
                <c:pt idx="5">
                  <c:v>26.123675923275123</c:v>
                </c:pt>
                <c:pt idx="6">
                  <c:v>30.775837389063842</c:v>
                </c:pt>
                <c:pt idx="7">
                  <c:v>34.354423131978244</c:v>
                </c:pt>
                <c:pt idx="8">
                  <c:v>37.933008874892643</c:v>
                </c:pt>
                <c:pt idx="9">
                  <c:v>40.438018894932725</c:v>
                </c:pt>
                <c:pt idx="10">
                  <c:v>44.374463212138565</c:v>
                </c:pt>
                <c:pt idx="11">
                  <c:v>47.953048955052964</c:v>
                </c:pt>
                <c:pt idx="12">
                  <c:v>50.458058975093046</c:v>
                </c:pt>
                <c:pt idx="13">
                  <c:v>54.036644718007445</c:v>
                </c:pt>
                <c:pt idx="14">
                  <c:v>58.330947609504726</c:v>
                </c:pt>
                <c:pt idx="15">
                  <c:v>61.193816203836242</c:v>
                </c:pt>
                <c:pt idx="16">
                  <c:v>105.92613799026624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4B-44B8-9103-FDE6E3C7F634}"/>
            </c:ext>
          </c:extLst>
        </c:ser>
        <c:ser>
          <c:idx val="2"/>
          <c:order val="2"/>
          <c:tx>
            <c:strRef>
              <c:f>'3m healing'!$I$67</c:f>
              <c:strCache>
                <c:ptCount val="1"/>
                <c:pt idx="0">
                  <c:v>Prism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healing'!$A$68:$A$84</c:f>
              <c:numCache>
                <c:formatCode>General</c:formatCode>
                <c:ptCount val="17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0.7745966692414834</c:v>
                </c:pt>
                <c:pt idx="4">
                  <c:v>0.9036961141150639</c:v>
                </c:pt>
                <c:pt idx="5">
                  <c:v>1.0327955589886444</c:v>
                </c:pt>
                <c:pt idx="6">
                  <c:v>1.1618950038622251</c:v>
                </c:pt>
                <c:pt idx="7">
                  <c:v>1.2909944487358056</c:v>
                </c:pt>
                <c:pt idx="8">
                  <c:v>1.4200938936093861</c:v>
                </c:pt>
                <c:pt idx="9">
                  <c:v>1.5491933384829668</c:v>
                </c:pt>
                <c:pt idx="10">
                  <c:v>1.6782927833565473</c:v>
                </c:pt>
                <c:pt idx="11">
                  <c:v>1.8073922282301278</c:v>
                </c:pt>
                <c:pt idx="12">
                  <c:v>1.9364916731037085</c:v>
                </c:pt>
                <c:pt idx="13">
                  <c:v>2.0655911179772888</c:v>
                </c:pt>
                <c:pt idx="14">
                  <c:v>2.1946905628508695</c:v>
                </c:pt>
                <c:pt idx="15">
                  <c:v>2.3237900077244502</c:v>
                </c:pt>
                <c:pt idx="16">
                  <c:v>4.905778905196061</c:v>
                </c:pt>
              </c:numCache>
            </c:numRef>
          </c:xVal>
          <c:yVal>
            <c:numRef>
              <c:f>'3m healing'!$I$68:$I$84</c:f>
              <c:numCache>
                <c:formatCode>General</c:formatCode>
                <c:ptCount val="17"/>
                <c:pt idx="0">
                  <c:v>0</c:v>
                </c:pt>
                <c:pt idx="1">
                  <c:v>8.588605782994561</c:v>
                </c:pt>
                <c:pt idx="2">
                  <c:v>22.187231606069282</c:v>
                </c:pt>
                <c:pt idx="3">
                  <c:v>30.775837389063842</c:v>
                </c:pt>
                <c:pt idx="4">
                  <c:v>35.785857429144002</c:v>
                </c:pt>
                <c:pt idx="5">
                  <c:v>38.648726023475525</c:v>
                </c:pt>
                <c:pt idx="6">
                  <c:v>44.016604637847124</c:v>
                </c:pt>
                <c:pt idx="7">
                  <c:v>48.310907529344405</c:v>
                </c:pt>
                <c:pt idx="8">
                  <c:v>53.678786143716003</c:v>
                </c:pt>
                <c:pt idx="9">
                  <c:v>56.541654738047527</c:v>
                </c:pt>
                <c:pt idx="10">
                  <c:v>61.551674778127683</c:v>
                </c:pt>
                <c:pt idx="11">
                  <c:v>66.56169481820784</c:v>
                </c:pt>
                <c:pt idx="12">
                  <c:v>70.49813913541368</c:v>
                </c:pt>
                <c:pt idx="13">
                  <c:v>74.076724878328079</c:v>
                </c:pt>
                <c:pt idx="14">
                  <c:v>80.160320641282567</c:v>
                </c:pt>
                <c:pt idx="15">
                  <c:v>82.665330661322642</c:v>
                </c:pt>
                <c:pt idx="16">
                  <c:v>144.93272258803322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4B-44B8-9103-FDE6E3C7F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65</xdr:row>
      <xdr:rowOff>167368</xdr:rowOff>
    </xdr:from>
    <xdr:to>
      <xdr:col>19</xdr:col>
      <xdr:colOff>123675</xdr:colOff>
      <xdr:row>86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0</xdr:rowOff>
    </xdr:from>
    <xdr:to>
      <xdr:col>19</xdr:col>
      <xdr:colOff>129117</xdr:colOff>
      <xdr:row>62</xdr:row>
      <xdr:rowOff>189441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587375</xdr:colOff>
      <xdr:row>89</xdr:row>
      <xdr:rowOff>24533</xdr:rowOff>
    </xdr:from>
    <xdr:to>
      <xdr:col>21</xdr:col>
      <xdr:colOff>108706</xdr:colOff>
      <xdr:row>110</xdr:row>
      <xdr:rowOff>17123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86FD4E-2504-4B3D-964F-55A74276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113</xdr:row>
      <xdr:rowOff>79375</xdr:rowOff>
    </xdr:from>
    <xdr:to>
      <xdr:col>19</xdr:col>
      <xdr:colOff>124582</xdr:colOff>
      <xdr:row>134</xdr:row>
      <xdr:rowOff>71965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177C107-57AE-432E-A59C-6C0E4585E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65</xdr:row>
      <xdr:rowOff>167368</xdr:rowOff>
    </xdr:from>
    <xdr:to>
      <xdr:col>19</xdr:col>
      <xdr:colOff>123675</xdr:colOff>
      <xdr:row>86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6F318-9625-4C6D-8F00-1C70503B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0</xdr:rowOff>
    </xdr:from>
    <xdr:to>
      <xdr:col>19</xdr:col>
      <xdr:colOff>129117</xdr:colOff>
      <xdr:row>62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6BE0220-4421-48F0-A4BE-AAE3DA9B5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88</xdr:row>
      <xdr:rowOff>111125</xdr:rowOff>
    </xdr:from>
    <xdr:to>
      <xdr:col>19</xdr:col>
      <xdr:colOff>108707</xdr:colOff>
      <xdr:row>109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BD21A68-9D5B-4AFE-AE41-967A6BAD8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113</xdr:row>
      <xdr:rowOff>79375</xdr:rowOff>
    </xdr:from>
    <xdr:to>
      <xdr:col>19</xdr:col>
      <xdr:colOff>124582</xdr:colOff>
      <xdr:row>134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E7071D-B866-4F78-A3B6-4C08EEB9F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65</xdr:row>
      <xdr:rowOff>167368</xdr:rowOff>
    </xdr:from>
    <xdr:to>
      <xdr:col>19</xdr:col>
      <xdr:colOff>123675</xdr:colOff>
      <xdr:row>86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03799-FC76-4723-815A-E0687F87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0</xdr:rowOff>
    </xdr:from>
    <xdr:to>
      <xdr:col>19</xdr:col>
      <xdr:colOff>129117</xdr:colOff>
      <xdr:row>62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5659EDA-60C6-4BDA-BF56-F781C92DF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88</xdr:row>
      <xdr:rowOff>111125</xdr:rowOff>
    </xdr:from>
    <xdr:to>
      <xdr:col>19</xdr:col>
      <xdr:colOff>108707</xdr:colOff>
      <xdr:row>109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CEF151-CD9F-4A50-B62C-C4FF7F6F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113</xdr:row>
      <xdr:rowOff>79375</xdr:rowOff>
    </xdr:from>
    <xdr:to>
      <xdr:col>19</xdr:col>
      <xdr:colOff>124582</xdr:colOff>
      <xdr:row>134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832450B-9561-4D7E-8BB8-2D9F10D4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65</xdr:row>
      <xdr:rowOff>167368</xdr:rowOff>
    </xdr:from>
    <xdr:to>
      <xdr:col>19</xdr:col>
      <xdr:colOff>123675</xdr:colOff>
      <xdr:row>86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0627D2-B4D0-446C-9192-E816FB2D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42</xdr:row>
      <xdr:rowOff>0</xdr:rowOff>
    </xdr:from>
    <xdr:to>
      <xdr:col>19</xdr:col>
      <xdr:colOff>129117</xdr:colOff>
      <xdr:row>62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7D80F0-6055-465B-AB2D-0D217B51E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88</xdr:row>
      <xdr:rowOff>111125</xdr:rowOff>
    </xdr:from>
    <xdr:to>
      <xdr:col>19</xdr:col>
      <xdr:colOff>108707</xdr:colOff>
      <xdr:row>109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8480A3D-391E-45A8-927B-D5E0B45CE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113</xdr:row>
      <xdr:rowOff>79375</xdr:rowOff>
    </xdr:from>
    <xdr:to>
      <xdr:col>19</xdr:col>
      <xdr:colOff>124582</xdr:colOff>
      <xdr:row>134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474E42-0253-47E8-8B14-DE362E0EC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C294"/>
  <sheetViews>
    <sheetView tabSelected="1" topLeftCell="A35" zoomScale="44" zoomScaleNormal="60" workbookViewId="0">
      <selection activeCell="B2" sqref="B2"/>
    </sheetView>
  </sheetViews>
  <sheetFormatPr defaultColWidth="8.73046875" defaultRowHeight="14.25" x14ac:dyDescent="0.45"/>
  <cols>
    <col min="1" max="1" width="22.398437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15</v>
      </c>
    </row>
    <row r="2" spans="1:8" ht="23.25" x14ac:dyDescent="0.7">
      <c r="A2" s="12" t="s">
        <v>31</v>
      </c>
      <c r="B2" s="12"/>
    </row>
    <row r="4" spans="1:8" x14ac:dyDescent="0.45">
      <c r="A4" t="s">
        <v>18</v>
      </c>
      <c r="B4" s="21">
        <v>43627</v>
      </c>
    </row>
    <row r="5" spans="1:8" x14ac:dyDescent="0.45">
      <c r="A5" t="s">
        <v>19</v>
      </c>
      <c r="B5" s="22">
        <v>43697</v>
      </c>
    </row>
    <row r="6" spans="1:8" x14ac:dyDescent="0.45">
      <c r="A6" s="37" t="s">
        <v>20</v>
      </c>
      <c r="B6" s="22">
        <v>43697</v>
      </c>
    </row>
    <row r="7" spans="1:8" x14ac:dyDescent="0.45">
      <c r="B7" s="18"/>
    </row>
    <row r="8" spans="1:8" x14ac:dyDescent="0.45">
      <c r="A8" s="8" t="s">
        <v>4</v>
      </c>
      <c r="D8" s="13" t="s">
        <v>16</v>
      </c>
      <c r="G8" s="13" t="s">
        <v>16</v>
      </c>
    </row>
    <row r="9" spans="1:8" x14ac:dyDescent="0.45">
      <c r="A9" s="8"/>
      <c r="D9" s="13"/>
      <c r="G9" s="13"/>
    </row>
    <row r="10" spans="1:8" x14ac:dyDescent="0.45">
      <c r="A10" s="8" t="s">
        <v>33</v>
      </c>
      <c r="B10" s="26" t="s">
        <v>14</v>
      </c>
      <c r="D10" s="13" t="s">
        <v>5</v>
      </c>
      <c r="E10" s="26" t="s">
        <v>14</v>
      </c>
      <c r="G10" s="13" t="s">
        <v>33</v>
      </c>
      <c r="H10" s="26" t="s">
        <v>14</v>
      </c>
    </row>
    <row r="11" spans="1:8" x14ac:dyDescent="0.45">
      <c r="A11" s="23" t="s">
        <v>10</v>
      </c>
      <c r="B11" s="59">
        <v>89</v>
      </c>
      <c r="D11" s="25" t="s">
        <v>10</v>
      </c>
      <c r="E11" s="59">
        <v>107</v>
      </c>
      <c r="G11" s="25" t="s">
        <v>10</v>
      </c>
      <c r="H11" s="59">
        <v>139</v>
      </c>
    </row>
    <row r="12" spans="1:8" x14ac:dyDescent="0.45">
      <c r="A12" s="23" t="s">
        <v>11</v>
      </c>
      <c r="B12" s="59">
        <v>85</v>
      </c>
      <c r="D12" s="25" t="s">
        <v>11</v>
      </c>
      <c r="E12" s="59">
        <v>112</v>
      </c>
      <c r="G12" s="25" t="s">
        <v>11</v>
      </c>
      <c r="H12" s="59">
        <v>137</v>
      </c>
    </row>
    <row r="13" spans="1:8" x14ac:dyDescent="0.45">
      <c r="A13" s="23" t="s">
        <v>26</v>
      </c>
      <c r="B13" s="59">
        <v>80</v>
      </c>
      <c r="D13" s="25" t="s">
        <v>26</v>
      </c>
      <c r="E13" s="59">
        <v>103</v>
      </c>
      <c r="G13" s="25" t="s">
        <v>26</v>
      </c>
      <c r="H13" s="59">
        <v>107</v>
      </c>
    </row>
    <row r="14" spans="1:8" x14ac:dyDescent="0.45">
      <c r="A14" s="23" t="s">
        <v>27</v>
      </c>
      <c r="B14" s="59">
        <v>73</v>
      </c>
      <c r="D14" s="25" t="s">
        <v>27</v>
      </c>
      <c r="E14" s="59">
        <v>99</v>
      </c>
      <c r="G14" s="25" t="s">
        <v>27</v>
      </c>
      <c r="H14" s="59">
        <v>129</v>
      </c>
    </row>
    <row r="15" spans="1:8" x14ac:dyDescent="0.45">
      <c r="A15" s="23" t="s">
        <v>36</v>
      </c>
      <c r="B15" s="59">
        <v>95</v>
      </c>
      <c r="D15" s="25" t="s">
        <v>36</v>
      </c>
      <c r="E15" s="59">
        <v>92</v>
      </c>
      <c r="G15" s="25" t="s">
        <v>36</v>
      </c>
      <c r="H15" s="59">
        <v>127</v>
      </c>
    </row>
    <row r="16" spans="1:8" x14ac:dyDescent="0.45">
      <c r="A16" s="23" t="s">
        <v>37</v>
      </c>
      <c r="B16" s="59">
        <v>104</v>
      </c>
      <c r="D16" s="25" t="s">
        <v>37</v>
      </c>
      <c r="E16" s="59">
        <v>96</v>
      </c>
      <c r="G16" s="25" t="s">
        <v>37</v>
      </c>
      <c r="H16" s="59">
        <v>119</v>
      </c>
    </row>
    <row r="17" spans="1:9" x14ac:dyDescent="0.45">
      <c r="A17" s="8" t="s">
        <v>34</v>
      </c>
      <c r="B17" s="60"/>
      <c r="C17" s="63">
        <f>AVERAGE(B11:B16)</f>
        <v>87.666666666666671</v>
      </c>
      <c r="D17" s="13" t="s">
        <v>6</v>
      </c>
      <c r="E17" s="61"/>
      <c r="F17" s="63">
        <f>AVERAGE(E11:E16)</f>
        <v>101.5</v>
      </c>
      <c r="G17" s="13" t="s">
        <v>34</v>
      </c>
      <c r="H17" s="61"/>
      <c r="I17" s="63">
        <f>AVERAGE(H11:H16)</f>
        <v>126.33333333333333</v>
      </c>
    </row>
    <row r="18" spans="1:9" x14ac:dyDescent="0.45">
      <c r="A18" s="23" t="s">
        <v>10</v>
      </c>
      <c r="B18" s="59">
        <v>84</v>
      </c>
      <c r="D18" s="25" t="s">
        <v>10</v>
      </c>
      <c r="E18" s="59">
        <v>123</v>
      </c>
      <c r="G18" s="25" t="s">
        <v>10</v>
      </c>
      <c r="H18" s="59">
        <v>110</v>
      </c>
    </row>
    <row r="19" spans="1:9" x14ac:dyDescent="0.45">
      <c r="A19" s="23" t="s">
        <v>11</v>
      </c>
      <c r="B19" s="59">
        <v>84</v>
      </c>
      <c r="D19" s="25" t="s">
        <v>11</v>
      </c>
      <c r="E19" s="59">
        <v>113</v>
      </c>
      <c r="G19" s="25" t="s">
        <v>11</v>
      </c>
      <c r="H19" s="59">
        <v>114</v>
      </c>
    </row>
    <row r="20" spans="1:9" x14ac:dyDescent="0.45">
      <c r="A20" s="23" t="s">
        <v>26</v>
      </c>
      <c r="B20" s="59">
        <v>84</v>
      </c>
      <c r="D20" s="25" t="s">
        <v>26</v>
      </c>
      <c r="E20" s="59">
        <v>119</v>
      </c>
      <c r="G20" s="25" t="s">
        <v>26</v>
      </c>
      <c r="H20" s="59">
        <v>70</v>
      </c>
    </row>
    <row r="21" spans="1:9" x14ac:dyDescent="0.45">
      <c r="A21" s="23" t="s">
        <v>27</v>
      </c>
      <c r="B21" s="59">
        <v>47</v>
      </c>
      <c r="D21" s="25" t="s">
        <v>27</v>
      </c>
      <c r="E21" s="59">
        <v>127</v>
      </c>
      <c r="G21" s="25" t="s">
        <v>27</v>
      </c>
      <c r="H21" s="59">
        <v>73</v>
      </c>
    </row>
    <row r="22" spans="1:9" x14ac:dyDescent="0.45">
      <c r="A22" s="23" t="s">
        <v>36</v>
      </c>
      <c r="B22" s="59">
        <v>78</v>
      </c>
      <c r="D22" s="25" t="s">
        <v>36</v>
      </c>
      <c r="E22" s="59">
        <v>129</v>
      </c>
      <c r="G22" s="25" t="s">
        <v>36</v>
      </c>
      <c r="H22" s="59">
        <v>51</v>
      </c>
    </row>
    <row r="23" spans="1:9" x14ac:dyDescent="0.45">
      <c r="A23" s="23" t="s">
        <v>37</v>
      </c>
      <c r="B23" s="59">
        <v>80</v>
      </c>
      <c r="D23" s="25" t="s">
        <v>37</v>
      </c>
      <c r="E23" s="59">
        <v>121</v>
      </c>
      <c r="G23" s="25" t="s">
        <v>37</v>
      </c>
      <c r="H23" s="59">
        <v>99</v>
      </c>
    </row>
    <row r="24" spans="1:9" x14ac:dyDescent="0.45">
      <c r="A24" s="8" t="s">
        <v>35</v>
      </c>
      <c r="B24" s="60"/>
      <c r="C24" s="63">
        <f>AVERAGE(B18:B23)</f>
        <v>76.166666666666671</v>
      </c>
      <c r="D24" s="13" t="s">
        <v>7</v>
      </c>
      <c r="E24" s="61"/>
      <c r="F24" s="63">
        <f>AVERAGE(E18:E23)</f>
        <v>122</v>
      </c>
      <c r="G24" s="13" t="s">
        <v>35</v>
      </c>
      <c r="H24" s="61"/>
      <c r="I24" s="63">
        <f>AVERAGE(H18:H23)</f>
        <v>86.166666666666671</v>
      </c>
    </row>
    <row r="25" spans="1:9" x14ac:dyDescent="0.45">
      <c r="A25" s="23" t="s">
        <v>10</v>
      </c>
      <c r="B25" s="59">
        <v>52</v>
      </c>
      <c r="D25" s="25" t="s">
        <v>10</v>
      </c>
      <c r="E25" s="59">
        <v>54</v>
      </c>
      <c r="G25" s="25" t="s">
        <v>10</v>
      </c>
      <c r="H25" s="59">
        <v>95</v>
      </c>
    </row>
    <row r="26" spans="1:9" x14ac:dyDescent="0.45">
      <c r="A26" s="23" t="s">
        <v>11</v>
      </c>
      <c r="B26" s="59">
        <v>82</v>
      </c>
      <c r="D26" s="25" t="s">
        <v>11</v>
      </c>
      <c r="E26" s="59">
        <v>15</v>
      </c>
      <c r="G26" s="25" t="s">
        <v>11</v>
      </c>
      <c r="H26" s="59">
        <v>114</v>
      </c>
    </row>
    <row r="27" spans="1:9" x14ac:dyDescent="0.45">
      <c r="A27" s="23" t="s">
        <v>26</v>
      </c>
      <c r="B27" s="59">
        <v>80</v>
      </c>
      <c r="D27" s="25" t="s">
        <v>26</v>
      </c>
      <c r="E27" s="59">
        <v>107</v>
      </c>
      <c r="G27" s="25" t="s">
        <v>26</v>
      </c>
      <c r="H27" s="59">
        <v>97</v>
      </c>
    </row>
    <row r="28" spans="1:9" x14ac:dyDescent="0.45">
      <c r="A28" s="23" t="s">
        <v>27</v>
      </c>
      <c r="B28" s="59">
        <v>99</v>
      </c>
      <c r="D28" s="25" t="s">
        <v>27</v>
      </c>
      <c r="E28" s="59">
        <v>118</v>
      </c>
      <c r="G28" s="25" t="s">
        <v>27</v>
      </c>
      <c r="H28" s="59">
        <v>106</v>
      </c>
    </row>
    <row r="29" spans="1:9" x14ac:dyDescent="0.45">
      <c r="A29" s="23" t="s">
        <v>36</v>
      </c>
      <c r="B29" s="59">
        <v>54</v>
      </c>
      <c r="D29" s="25" t="s">
        <v>36</v>
      </c>
      <c r="E29" s="59">
        <v>52</v>
      </c>
      <c r="G29" s="25" t="s">
        <v>36</v>
      </c>
      <c r="H29" s="59">
        <v>109</v>
      </c>
    </row>
    <row r="30" spans="1:9" x14ac:dyDescent="0.45">
      <c r="A30" s="23" t="s">
        <v>37</v>
      </c>
      <c r="B30" s="59">
        <v>70</v>
      </c>
      <c r="D30" s="25" t="s">
        <v>37</v>
      </c>
      <c r="E30" s="59">
        <v>96</v>
      </c>
      <c r="G30" s="25" t="s">
        <v>37</v>
      </c>
      <c r="H30" s="59">
        <v>105</v>
      </c>
    </row>
    <row r="31" spans="1:9" x14ac:dyDescent="0.45">
      <c r="A31" s="10" t="s">
        <v>12</v>
      </c>
      <c r="B31" s="63">
        <f>AVERAGE(B25:B30,B18:B23,B11:B16)</f>
        <v>78.888888888888886</v>
      </c>
      <c r="C31" s="63">
        <f>AVERAGE(B25:B30)</f>
        <v>72.833333333333329</v>
      </c>
      <c r="D31" s="56" t="s">
        <v>12</v>
      </c>
      <c r="E31" s="62">
        <f>AVERAGE(E25:E30,E18:E23,E11:E16)</f>
        <v>99.055555555555557</v>
      </c>
      <c r="F31" s="63">
        <f>AVERAGE(E25:E30)</f>
        <v>73.666666666666671</v>
      </c>
      <c r="G31" s="56" t="s">
        <v>12</v>
      </c>
      <c r="H31" s="62">
        <f>AVERAGE(H25:H30,H18:H23,H11:H16)</f>
        <v>105.61111111111111</v>
      </c>
      <c r="I31" s="63">
        <f>AVERAGE(H25:H30)</f>
        <v>104.33333333333333</v>
      </c>
    </row>
    <row r="32" spans="1:9" x14ac:dyDescent="0.45">
      <c r="A32" s="10" t="s">
        <v>13</v>
      </c>
      <c r="B32" s="63">
        <f>_xlfn.STDEV.S(B25:B30,B18:B23,B11:B16)</f>
        <v>15.33887367936884</v>
      </c>
      <c r="C32" s="55"/>
      <c r="D32" s="56" t="s">
        <v>13</v>
      </c>
      <c r="E32" s="62">
        <f>_xlfn.STDEV.S(E25:E30,E18:E23,E11:E16)</f>
        <v>30.069472935427033</v>
      </c>
      <c r="F32" s="55"/>
      <c r="G32" s="56" t="s">
        <v>13</v>
      </c>
      <c r="H32" s="62">
        <f>_xlfn.STDEV.S(H25:H30,H18:H23,H11:H16)</f>
        <v>23.011861107567704</v>
      </c>
    </row>
    <row r="36" spans="1:11" x14ac:dyDescent="0.45">
      <c r="A36" s="28" t="s">
        <v>28</v>
      </c>
      <c r="B36" s="29">
        <v>5</v>
      </c>
    </row>
    <row r="37" spans="1:11" x14ac:dyDescent="0.45">
      <c r="A37" s="28" t="s">
        <v>9</v>
      </c>
      <c r="B37" s="29">
        <f>5+4+5</f>
        <v>14</v>
      </c>
      <c r="E37" s="30"/>
    </row>
    <row r="38" spans="1:11" x14ac:dyDescent="0.45">
      <c r="A38" s="28" t="s">
        <v>8</v>
      </c>
      <c r="B38" s="29">
        <v>100</v>
      </c>
    </row>
    <row r="39" spans="1:11" x14ac:dyDescent="0.45">
      <c r="A39" s="28" t="s">
        <v>0</v>
      </c>
      <c r="B39" s="29">
        <f>B37*B38</f>
        <v>1400</v>
      </c>
    </row>
    <row r="41" spans="1:11" x14ac:dyDescent="0.45">
      <c r="B41" s="27" t="s">
        <v>25</v>
      </c>
    </row>
    <row r="42" spans="1:11" x14ac:dyDescent="0.45">
      <c r="A42" s="7"/>
      <c r="C42" s="70" t="s">
        <v>29</v>
      </c>
      <c r="D42" s="70"/>
      <c r="E42" s="70"/>
      <c r="G42" s="71" t="s">
        <v>1</v>
      </c>
      <c r="H42" s="71"/>
      <c r="I42" s="71"/>
    </row>
    <row r="43" spans="1:11" x14ac:dyDescent="0.45">
      <c r="B43" s="34" t="s">
        <v>2</v>
      </c>
      <c r="C43" s="35" t="s">
        <v>5</v>
      </c>
      <c r="D43" s="35" t="s">
        <v>6</v>
      </c>
      <c r="E43" s="35" t="s">
        <v>7</v>
      </c>
      <c r="G43" s="43" t="s">
        <v>5</v>
      </c>
      <c r="H43" s="41" t="s">
        <v>6</v>
      </c>
      <c r="I43" s="42" t="s">
        <v>7</v>
      </c>
    </row>
    <row r="44" spans="1:11" x14ac:dyDescent="0.45">
      <c r="A44">
        <f>SQRT(B44/60)</f>
        <v>0</v>
      </c>
      <c r="B44" s="57">
        <v>0</v>
      </c>
      <c r="C44" s="36">
        <v>11909</v>
      </c>
      <c r="D44" s="36">
        <v>11898</v>
      </c>
      <c r="E44" s="36">
        <v>11701</v>
      </c>
      <c r="G44" s="32">
        <f>(C44-C$44)/(0.000998*$B$39)</f>
        <v>0</v>
      </c>
      <c r="H44" s="32">
        <f>(D44-D$44)/(0.000998*$B$39)</f>
        <v>0</v>
      </c>
      <c r="I44" s="32">
        <f>(E44-E$44)/(0.000998*$B$39)</f>
        <v>0</v>
      </c>
      <c r="J44" s="39">
        <f>AVERAGE(G44:I44)</f>
        <v>0</v>
      </c>
      <c r="K44" s="39">
        <f>_xlfn.STDEV.S(G44:I44)</f>
        <v>0</v>
      </c>
    </row>
    <row r="45" spans="1:11" x14ac:dyDescent="0.45">
      <c r="A45">
        <f t="shared" ref="A45:A60" si="0">SQRT(B45/60)</f>
        <v>0.12909944487358055</v>
      </c>
      <c r="B45" s="57">
        <v>1</v>
      </c>
      <c r="C45" s="36">
        <v>11916</v>
      </c>
      <c r="D45" s="36">
        <v>11905.5</v>
      </c>
      <c r="E45" s="36">
        <v>11707</v>
      </c>
      <c r="G45" s="32">
        <f t="shared" ref="G45:G60" si="1">(C45-C$44)/(0.000998*$B$39)</f>
        <v>5.0100200400801604</v>
      </c>
      <c r="H45" s="32">
        <f t="shared" ref="H45:H60" si="2">(D45-D$44)/(0.000998*$B$39)</f>
        <v>5.3678786143716</v>
      </c>
      <c r="I45" s="32">
        <f t="shared" ref="I45:I60" si="3">(E45-E$44)/(0.000998*$B$39)</f>
        <v>4.2943028914972805</v>
      </c>
      <c r="J45" s="39">
        <f t="shared" ref="J45:J61" si="4">AVERAGE(G45:I45)</f>
        <v>4.8907338486496803</v>
      </c>
      <c r="K45" s="39">
        <f t="shared" ref="K45:K61" si="5">_xlfn.STDEV.S(G45:I45)</f>
        <v>0.546638001593167</v>
      </c>
    </row>
    <row r="46" spans="1:11" x14ac:dyDescent="0.45">
      <c r="A46">
        <f t="shared" si="0"/>
        <v>0.5163977794943222</v>
      </c>
      <c r="B46" s="57">
        <v>16</v>
      </c>
      <c r="C46" s="36">
        <v>11920.5</v>
      </c>
      <c r="D46" s="36">
        <v>11916</v>
      </c>
      <c r="E46" s="36">
        <v>11717</v>
      </c>
      <c r="G46" s="32">
        <f t="shared" si="1"/>
        <v>8.2307472087031197</v>
      </c>
      <c r="H46" s="32">
        <f t="shared" si="2"/>
        <v>12.882908674491841</v>
      </c>
      <c r="I46" s="32">
        <f t="shared" si="3"/>
        <v>11.451474377326081</v>
      </c>
      <c r="J46" s="39">
        <f t="shared" si="4"/>
        <v>10.855043420173679</v>
      </c>
      <c r="K46" s="39">
        <f t="shared" si="5"/>
        <v>2.3827398076436483</v>
      </c>
    </row>
    <row r="47" spans="1:11" x14ac:dyDescent="0.45">
      <c r="A47">
        <f t="shared" si="0"/>
        <v>0.7745966692414834</v>
      </c>
      <c r="B47" s="57">
        <v>36</v>
      </c>
      <c r="C47" s="36">
        <v>11925</v>
      </c>
      <c r="D47" s="36">
        <v>11928.5</v>
      </c>
      <c r="E47" s="36">
        <v>11730.5</v>
      </c>
      <c r="G47" s="32">
        <f t="shared" si="1"/>
        <v>11.451474377326081</v>
      </c>
      <c r="H47" s="32">
        <f t="shared" si="2"/>
        <v>21.829373031777841</v>
      </c>
      <c r="I47" s="32">
        <f t="shared" si="3"/>
        <v>21.113655883194962</v>
      </c>
      <c r="J47" s="39">
        <f t="shared" si="4"/>
        <v>18.13150109743296</v>
      </c>
      <c r="K47" s="39">
        <f t="shared" si="5"/>
        <v>5.7961306485620518</v>
      </c>
    </row>
    <row r="48" spans="1:11" x14ac:dyDescent="0.45">
      <c r="A48">
        <f t="shared" si="0"/>
        <v>0.9036961141150639</v>
      </c>
      <c r="B48" s="57">
        <v>49</v>
      </c>
      <c r="C48" s="36">
        <v>11928</v>
      </c>
      <c r="D48" s="36">
        <v>11932.5</v>
      </c>
      <c r="E48" s="36">
        <v>11734.5</v>
      </c>
      <c r="G48" s="32">
        <f t="shared" si="1"/>
        <v>13.598625823074721</v>
      </c>
      <c r="H48" s="32">
        <f t="shared" si="2"/>
        <v>24.692241626109361</v>
      </c>
      <c r="I48" s="32">
        <f t="shared" si="3"/>
        <v>23.976524477526482</v>
      </c>
      <c r="J48" s="39">
        <f t="shared" si="4"/>
        <v>20.755797308903521</v>
      </c>
      <c r="K48" s="39">
        <f t="shared" si="5"/>
        <v>6.2086142187580338</v>
      </c>
    </row>
    <row r="49" spans="1:11" x14ac:dyDescent="0.45">
      <c r="A49">
        <f t="shared" si="0"/>
        <v>1.0327955589886444</v>
      </c>
      <c r="B49" s="57">
        <v>64</v>
      </c>
      <c r="C49" s="36">
        <v>11930.5</v>
      </c>
      <c r="D49" s="36">
        <v>11936.5</v>
      </c>
      <c r="E49" s="36">
        <v>11739.5</v>
      </c>
      <c r="G49" s="32">
        <f t="shared" si="1"/>
        <v>15.387918694531921</v>
      </c>
      <c r="H49" s="32">
        <f t="shared" si="2"/>
        <v>27.555110220440881</v>
      </c>
      <c r="I49" s="32">
        <f t="shared" si="3"/>
        <v>27.555110220440881</v>
      </c>
      <c r="J49" s="39">
        <f t="shared" si="4"/>
        <v>23.499379711804561</v>
      </c>
      <c r="K49" s="39">
        <f t="shared" si="5"/>
        <v>7.024731302765268</v>
      </c>
    </row>
    <row r="50" spans="1:11" x14ac:dyDescent="0.45">
      <c r="A50">
        <f t="shared" si="0"/>
        <v>1.1618950038622251</v>
      </c>
      <c r="B50" s="57">
        <v>81</v>
      </c>
      <c r="C50" s="36">
        <v>11934</v>
      </c>
      <c r="D50" s="36">
        <v>11942</v>
      </c>
      <c r="E50" s="36">
        <v>11744.5</v>
      </c>
      <c r="G50" s="32">
        <f t="shared" si="1"/>
        <v>17.892928714572001</v>
      </c>
      <c r="H50" s="32">
        <f t="shared" si="2"/>
        <v>31.491554537646721</v>
      </c>
      <c r="I50" s="32">
        <f t="shared" si="3"/>
        <v>31.133695963355283</v>
      </c>
      <c r="J50" s="39">
        <f t="shared" si="4"/>
        <v>26.839393071858002</v>
      </c>
      <c r="K50" s="39">
        <f t="shared" si="5"/>
        <v>7.7499312294974567</v>
      </c>
    </row>
    <row r="51" spans="1:11" x14ac:dyDescent="0.45">
      <c r="A51">
        <f t="shared" si="0"/>
        <v>1.2909944487358056</v>
      </c>
      <c r="B51" s="57">
        <v>100</v>
      </c>
      <c r="C51" s="36">
        <v>11936</v>
      </c>
      <c r="D51" s="36">
        <v>11944</v>
      </c>
      <c r="E51" s="36">
        <v>11746.5</v>
      </c>
      <c r="G51" s="32">
        <f t="shared" si="1"/>
        <v>19.324363011737763</v>
      </c>
      <c r="H51" s="32">
        <f t="shared" si="2"/>
        <v>32.922988834812479</v>
      </c>
      <c r="I51" s="32">
        <f t="shared" si="3"/>
        <v>32.565130260521045</v>
      </c>
      <c r="J51" s="39">
        <f t="shared" si="4"/>
        <v>28.270827369023763</v>
      </c>
      <c r="K51" s="39">
        <f t="shared" si="5"/>
        <v>7.7499312294974567</v>
      </c>
    </row>
    <row r="52" spans="1:11" x14ac:dyDescent="0.45">
      <c r="A52">
        <f t="shared" si="0"/>
        <v>1.4200938936093861</v>
      </c>
      <c r="B52" s="57">
        <v>121</v>
      </c>
      <c r="C52" s="36">
        <v>11937.5</v>
      </c>
      <c r="D52" s="36">
        <v>11948</v>
      </c>
      <c r="E52" s="36">
        <v>11750</v>
      </c>
      <c r="G52" s="32">
        <f t="shared" si="1"/>
        <v>20.397938734612083</v>
      </c>
      <c r="H52" s="32">
        <f t="shared" si="2"/>
        <v>35.785857429144002</v>
      </c>
      <c r="I52" s="32">
        <f t="shared" si="3"/>
        <v>35.07014028056112</v>
      </c>
      <c r="J52" s="39">
        <f t="shared" si="4"/>
        <v>30.4179788147724</v>
      </c>
      <c r="K52" s="39">
        <f t="shared" si="5"/>
        <v>8.6849850411620277</v>
      </c>
    </row>
    <row r="53" spans="1:11" x14ac:dyDescent="0.45">
      <c r="A53">
        <f t="shared" si="0"/>
        <v>1.5491933384829668</v>
      </c>
      <c r="B53" s="57">
        <v>144</v>
      </c>
      <c r="C53" s="36">
        <v>11941</v>
      </c>
      <c r="D53" s="36">
        <v>11951</v>
      </c>
      <c r="E53" s="36">
        <v>11754</v>
      </c>
      <c r="G53" s="32">
        <f t="shared" si="1"/>
        <v>22.902948754652162</v>
      </c>
      <c r="H53" s="32">
        <f t="shared" si="2"/>
        <v>37.933008874892643</v>
      </c>
      <c r="I53" s="32">
        <f t="shared" si="3"/>
        <v>37.933008874892643</v>
      </c>
      <c r="J53" s="39">
        <f t="shared" si="4"/>
        <v>32.922988834812486</v>
      </c>
      <c r="K53" s="39">
        <f t="shared" si="5"/>
        <v>8.6776092563570799</v>
      </c>
    </row>
    <row r="54" spans="1:11" x14ac:dyDescent="0.45">
      <c r="A54">
        <f t="shared" si="0"/>
        <v>1.6782927833565473</v>
      </c>
      <c r="B54" s="57">
        <v>169</v>
      </c>
      <c r="C54" s="36">
        <v>11942</v>
      </c>
      <c r="D54" s="36">
        <v>11954</v>
      </c>
      <c r="E54" s="36">
        <v>11757</v>
      </c>
      <c r="G54" s="32">
        <f t="shared" si="1"/>
        <v>23.618665903235041</v>
      </c>
      <c r="H54" s="32">
        <f t="shared" si="2"/>
        <v>40.080160320641284</v>
      </c>
      <c r="I54" s="32">
        <f t="shared" si="3"/>
        <v>40.080160320641284</v>
      </c>
      <c r="J54" s="39">
        <f t="shared" si="4"/>
        <v>34.592995514839203</v>
      </c>
      <c r="K54" s="39">
        <f t="shared" si="5"/>
        <v>9.504048233153009</v>
      </c>
    </row>
    <row r="55" spans="1:11" x14ac:dyDescent="0.45">
      <c r="A55">
        <f t="shared" si="0"/>
        <v>1.8073922282301278</v>
      </c>
      <c r="B55" s="57">
        <v>196</v>
      </c>
      <c r="C55" s="36">
        <v>11943</v>
      </c>
      <c r="D55" s="36">
        <v>11957</v>
      </c>
      <c r="E55" s="36">
        <v>11761</v>
      </c>
      <c r="G55" s="32">
        <f t="shared" si="1"/>
        <v>24.334383051817923</v>
      </c>
      <c r="H55" s="32">
        <f t="shared" si="2"/>
        <v>42.227311766389924</v>
      </c>
      <c r="I55" s="32">
        <f t="shared" si="3"/>
        <v>42.9430289149728</v>
      </c>
      <c r="J55" s="39">
        <f t="shared" si="4"/>
        <v>36.501574577726885</v>
      </c>
      <c r="K55" s="39">
        <f t="shared" si="5"/>
        <v>10.543171960103203</v>
      </c>
    </row>
    <row r="56" spans="1:11" x14ac:dyDescent="0.45">
      <c r="A56">
        <f t="shared" si="0"/>
        <v>1.9364916731037085</v>
      </c>
      <c r="B56" s="57">
        <v>225</v>
      </c>
      <c r="C56" s="36">
        <v>11945</v>
      </c>
      <c r="D56" s="36">
        <v>11960.5</v>
      </c>
      <c r="E56" s="36">
        <v>11763.5</v>
      </c>
      <c r="G56" s="32">
        <f t="shared" si="1"/>
        <v>25.765817348983681</v>
      </c>
      <c r="H56" s="32">
        <f t="shared" si="2"/>
        <v>44.732321786430006</v>
      </c>
      <c r="I56" s="32">
        <f t="shared" si="3"/>
        <v>44.732321786430006</v>
      </c>
      <c r="J56" s="39">
        <f t="shared" si="4"/>
        <v>38.41015364061456</v>
      </c>
      <c r="K56" s="39">
        <f t="shared" si="5"/>
        <v>10.950316442545887</v>
      </c>
    </row>
    <row r="57" spans="1:11" x14ac:dyDescent="0.45">
      <c r="A57">
        <f t="shared" si="0"/>
        <v>2.0655911179772888</v>
      </c>
      <c r="B57" s="57">
        <v>256</v>
      </c>
      <c r="C57" s="36">
        <v>11946.5</v>
      </c>
      <c r="D57" s="36">
        <v>11963.5</v>
      </c>
      <c r="E57" s="36">
        <v>11766</v>
      </c>
      <c r="G57" s="32">
        <f t="shared" si="1"/>
        <v>26.839393071858002</v>
      </c>
      <c r="H57" s="32">
        <f t="shared" si="2"/>
        <v>46.87947323217864</v>
      </c>
      <c r="I57" s="32">
        <f t="shared" si="3"/>
        <v>46.521614657887206</v>
      </c>
      <c r="J57" s="39">
        <f t="shared" si="4"/>
        <v>40.080160320641284</v>
      </c>
      <c r="K57" s="39">
        <f t="shared" si="5"/>
        <v>11.468236729861214</v>
      </c>
    </row>
    <row r="58" spans="1:11" x14ac:dyDescent="0.45">
      <c r="A58">
        <f t="shared" si="0"/>
        <v>2.1946905628508695</v>
      </c>
      <c r="B58" s="57">
        <v>289</v>
      </c>
      <c r="C58" s="36">
        <v>11949</v>
      </c>
      <c r="D58" s="36">
        <v>11966.5</v>
      </c>
      <c r="E58" s="36">
        <v>11768.5</v>
      </c>
      <c r="G58" s="32">
        <f t="shared" si="1"/>
        <v>28.628685943315201</v>
      </c>
      <c r="H58" s="32">
        <f t="shared" si="2"/>
        <v>49.026624677927281</v>
      </c>
      <c r="I58" s="32">
        <f t="shared" si="3"/>
        <v>48.310907529344405</v>
      </c>
      <c r="J58" s="39">
        <f t="shared" si="4"/>
        <v>41.988739383528959</v>
      </c>
      <c r="K58" s="39">
        <f t="shared" si="5"/>
        <v>11.57567854180564</v>
      </c>
    </row>
    <row r="59" spans="1:11" x14ac:dyDescent="0.45">
      <c r="A59">
        <f t="shared" si="0"/>
        <v>2.3237900077244502</v>
      </c>
      <c r="B59" s="34">
        <v>324</v>
      </c>
      <c r="C59" s="36">
        <v>11950.5</v>
      </c>
      <c r="D59" s="36">
        <v>11969.5</v>
      </c>
      <c r="E59" s="36">
        <v>11771</v>
      </c>
      <c r="G59" s="32">
        <f t="shared" si="1"/>
        <v>29.702261666189521</v>
      </c>
      <c r="H59" s="32">
        <f t="shared" si="2"/>
        <v>51.173776123675921</v>
      </c>
      <c r="I59" s="32">
        <f t="shared" si="3"/>
        <v>50.100200400801604</v>
      </c>
      <c r="J59" s="39">
        <f t="shared" si="4"/>
        <v>43.658746063555689</v>
      </c>
      <c r="K59" s="39">
        <f t="shared" si="5"/>
        <v>12.098583956754151</v>
      </c>
    </row>
    <row r="60" spans="1:11" x14ac:dyDescent="0.45">
      <c r="A60">
        <f t="shared" si="0"/>
        <v>4.905778905196061</v>
      </c>
      <c r="B60" s="34">
        <v>1444</v>
      </c>
      <c r="C60" s="36">
        <v>11978.5</v>
      </c>
      <c r="D60" s="36">
        <v>12011</v>
      </c>
      <c r="E60" s="36">
        <v>11811</v>
      </c>
      <c r="G60" s="32">
        <f t="shared" si="1"/>
        <v>49.742341826510163</v>
      </c>
      <c r="H60" s="32">
        <f t="shared" si="2"/>
        <v>80.87603778986545</v>
      </c>
      <c r="I60" s="32">
        <f t="shared" si="3"/>
        <v>78.728886344116802</v>
      </c>
      <c r="J60" s="39">
        <f t="shared" si="4"/>
        <v>69.782421986830812</v>
      </c>
      <c r="K60" s="39">
        <f t="shared" si="5"/>
        <v>17.388391945686134</v>
      </c>
    </row>
    <row r="61" spans="1:11" x14ac:dyDescent="0.45">
      <c r="B61" s="1"/>
      <c r="F61" s="40" t="s">
        <v>3</v>
      </c>
      <c r="G61" s="32">
        <f>SLOPE(G44:G60,$A$44:$A$60)</f>
        <v>10.065240074089296</v>
      </c>
      <c r="H61" s="32">
        <f>SLOPE(H44:H60,$A$44:$A$60)</f>
        <v>16.664497859510082</v>
      </c>
      <c r="I61" s="32">
        <f>SLOPE(I44:I60,$A$44:$A$60)</f>
        <v>16.436870848091573</v>
      </c>
      <c r="J61" s="39">
        <f t="shared" si="4"/>
        <v>14.388869593896985</v>
      </c>
      <c r="K61" s="39">
        <f t="shared" si="5"/>
        <v>3.7461023320907989</v>
      </c>
    </row>
    <row r="62" spans="1:11" x14ac:dyDescent="0.45">
      <c r="B62" s="1"/>
      <c r="G62" s="38" t="s">
        <v>12</v>
      </c>
      <c r="H62" s="39">
        <f>AVERAGE(G61:I61)</f>
        <v>14.388869593896985</v>
      </c>
    </row>
    <row r="63" spans="1:11" x14ac:dyDescent="0.45">
      <c r="B63" s="1"/>
      <c r="G63" s="38" t="s">
        <v>13</v>
      </c>
      <c r="H63" s="39">
        <f>_xlfn.STDEV.S(G61:I61)</f>
        <v>3.7461023320907989</v>
      </c>
    </row>
    <row r="65" spans="1:29" x14ac:dyDescent="0.45">
      <c r="B65" s="8" t="s">
        <v>4</v>
      </c>
      <c r="V65" s="1"/>
      <c r="Z65" s="1"/>
      <c r="AA65" s="1"/>
      <c r="AB65" s="1"/>
      <c r="AC65" s="1"/>
    </row>
    <row r="66" spans="1:29" x14ac:dyDescent="0.45">
      <c r="A66" s="7"/>
      <c r="C66" s="70" t="s">
        <v>29</v>
      </c>
      <c r="D66" s="70"/>
      <c r="E66" s="70"/>
      <c r="G66" s="71" t="s">
        <v>1</v>
      </c>
      <c r="H66" s="71"/>
      <c r="I66" s="71"/>
      <c r="V66" s="1"/>
    </row>
    <row r="67" spans="1:29" x14ac:dyDescent="0.45">
      <c r="A67" s="32"/>
      <c r="B67" s="34" t="s">
        <v>2</v>
      </c>
      <c r="C67" s="35" t="s">
        <v>33</v>
      </c>
      <c r="D67" s="35" t="s">
        <v>34</v>
      </c>
      <c r="E67" s="35" t="s">
        <v>35</v>
      </c>
      <c r="F67" s="32"/>
      <c r="G67" s="43" t="s">
        <v>33</v>
      </c>
      <c r="H67" s="41" t="s">
        <v>34</v>
      </c>
      <c r="I67" s="42" t="s">
        <v>35</v>
      </c>
      <c r="V67" s="1"/>
      <c r="Z67" s="3"/>
      <c r="AA67" s="3"/>
      <c r="AB67" s="3"/>
      <c r="AC67" s="3"/>
    </row>
    <row r="68" spans="1:29" x14ac:dyDescent="0.45">
      <c r="A68">
        <f>SQRT(B68/60)</f>
        <v>0</v>
      </c>
      <c r="B68" s="57">
        <v>0</v>
      </c>
      <c r="C68" s="36">
        <v>11834</v>
      </c>
      <c r="D68" s="36">
        <v>11786</v>
      </c>
      <c r="E68" s="36">
        <v>12030</v>
      </c>
      <c r="F68" s="32"/>
      <c r="G68" s="32">
        <f t="shared" ref="G68:G84" si="6">(C68-C$68)/(0.000998*$B$39)</f>
        <v>0</v>
      </c>
      <c r="H68" s="32">
        <f t="shared" ref="H68:H84" si="7">(D68-D$68)/(0.000998*$B$39)</f>
        <v>0</v>
      </c>
      <c r="I68" s="32">
        <f t="shared" ref="I68:I84" si="8">(E68-E$68)/(0.000998*$B$39)</f>
        <v>0</v>
      </c>
      <c r="J68" s="39">
        <f>AVERAGE(G68:I68)</f>
        <v>0</v>
      </c>
      <c r="K68" s="39">
        <f>_xlfn.STDEV.S(G68:I68)</f>
        <v>0</v>
      </c>
      <c r="V68" s="1"/>
      <c r="W68" s="3"/>
      <c r="X68" s="3"/>
      <c r="Y68" s="3"/>
      <c r="Z68" s="3"/>
      <c r="AA68" s="3"/>
      <c r="AB68" s="3"/>
      <c r="AC68" s="3"/>
    </row>
    <row r="69" spans="1:29" x14ac:dyDescent="0.45">
      <c r="A69">
        <f t="shared" ref="A69:A84" si="9">SQRT(B69/60)</f>
        <v>0.12909944487358055</v>
      </c>
      <c r="B69" s="57">
        <v>1</v>
      </c>
      <c r="C69" s="36">
        <v>11840</v>
      </c>
      <c r="D69" s="36">
        <v>11792</v>
      </c>
      <c r="E69" s="36">
        <v>12037.5</v>
      </c>
      <c r="F69" s="32"/>
      <c r="G69" s="32">
        <f t="shared" si="6"/>
        <v>4.2943028914972805</v>
      </c>
      <c r="H69" s="32">
        <f t="shared" si="7"/>
        <v>4.2943028914972805</v>
      </c>
      <c r="I69" s="32">
        <f t="shared" si="8"/>
        <v>5.3678786143716</v>
      </c>
      <c r="J69" s="39">
        <f t="shared" ref="J69:J85" si="10">AVERAGE(G69:I69)</f>
        <v>4.65216146578872</v>
      </c>
      <c r="K69" s="39">
        <f t="shared" ref="K69:K85" si="11">_xlfn.STDEV.S(G69:I69)</f>
        <v>0.61982923259693623</v>
      </c>
      <c r="V69" s="1"/>
      <c r="Z69" s="3"/>
      <c r="AA69" s="3"/>
      <c r="AB69" s="3"/>
      <c r="AC69" s="3"/>
    </row>
    <row r="70" spans="1:29" x14ac:dyDescent="0.45">
      <c r="A70">
        <f t="shared" si="9"/>
        <v>0.5163977794943222</v>
      </c>
      <c r="B70" s="57">
        <v>16</v>
      </c>
      <c r="C70" s="36">
        <v>11845</v>
      </c>
      <c r="D70" s="36">
        <v>11799.5</v>
      </c>
      <c r="E70" s="36">
        <v>12050.5</v>
      </c>
      <c r="F70" s="32"/>
      <c r="G70" s="32">
        <f t="shared" si="6"/>
        <v>7.8728886344116802</v>
      </c>
      <c r="H70" s="32">
        <f t="shared" si="7"/>
        <v>9.6621815058688814</v>
      </c>
      <c r="I70" s="32">
        <f t="shared" si="8"/>
        <v>14.672201545949042</v>
      </c>
      <c r="J70" s="39">
        <f t="shared" si="10"/>
        <v>10.735757228743202</v>
      </c>
      <c r="K70" s="39">
        <f t="shared" si="11"/>
        <v>3.5244982113498797</v>
      </c>
      <c r="V70" s="1"/>
      <c r="Z70" s="3"/>
      <c r="AA70" s="3"/>
      <c r="AB70" s="3"/>
      <c r="AC70" s="3"/>
    </row>
    <row r="71" spans="1:29" x14ac:dyDescent="0.45">
      <c r="A71">
        <f t="shared" si="9"/>
        <v>0.7745966692414834</v>
      </c>
      <c r="B71" s="57">
        <v>36</v>
      </c>
      <c r="C71" s="36">
        <v>11853.5</v>
      </c>
      <c r="D71" s="36">
        <v>11805.5</v>
      </c>
      <c r="E71" s="36">
        <v>12061.5</v>
      </c>
      <c r="F71" s="32"/>
      <c r="G71" s="32">
        <f t="shared" si="6"/>
        <v>13.956484397366161</v>
      </c>
      <c r="H71" s="32">
        <f t="shared" si="7"/>
        <v>13.956484397366161</v>
      </c>
      <c r="I71" s="32">
        <f t="shared" si="8"/>
        <v>22.54509018036072</v>
      </c>
      <c r="J71" s="39">
        <f t="shared" si="10"/>
        <v>16.819352991697681</v>
      </c>
      <c r="K71" s="39">
        <f t="shared" si="11"/>
        <v>4.9586338607754961</v>
      </c>
      <c r="V71" s="1"/>
      <c r="Z71" s="3"/>
      <c r="AA71" s="3"/>
      <c r="AB71" s="3"/>
      <c r="AC71" s="3"/>
    </row>
    <row r="72" spans="1:29" x14ac:dyDescent="0.45">
      <c r="A72">
        <f t="shared" si="9"/>
        <v>0.9036961141150639</v>
      </c>
      <c r="B72" s="57">
        <v>49</v>
      </c>
      <c r="C72" s="36">
        <v>11856.5</v>
      </c>
      <c r="D72" s="36">
        <v>11810.5</v>
      </c>
      <c r="E72" s="36">
        <v>12066</v>
      </c>
      <c r="F72" s="32"/>
      <c r="G72" s="32">
        <f t="shared" si="6"/>
        <v>16.103635843114802</v>
      </c>
      <c r="H72" s="32">
        <f t="shared" si="7"/>
        <v>17.53507014028056</v>
      </c>
      <c r="I72" s="32">
        <f t="shared" si="8"/>
        <v>25.765817348983681</v>
      </c>
      <c r="J72" s="39">
        <f t="shared" si="10"/>
        <v>19.80150777745968</v>
      </c>
      <c r="K72" s="39">
        <f t="shared" si="11"/>
        <v>5.2145941870394061</v>
      </c>
    </row>
    <row r="73" spans="1:29" x14ac:dyDescent="0.45">
      <c r="A73">
        <f t="shared" si="9"/>
        <v>1.0327955589886444</v>
      </c>
      <c r="B73" s="57">
        <v>64</v>
      </c>
      <c r="C73" s="36">
        <v>11860.5</v>
      </c>
      <c r="D73" s="36">
        <v>11812.5</v>
      </c>
      <c r="E73" s="36">
        <v>12070.5</v>
      </c>
      <c r="F73" s="32"/>
      <c r="G73" s="32">
        <f t="shared" si="6"/>
        <v>18.966504437446321</v>
      </c>
      <c r="H73" s="32">
        <f t="shared" si="7"/>
        <v>18.966504437446321</v>
      </c>
      <c r="I73" s="32">
        <f t="shared" si="8"/>
        <v>28.986544517606642</v>
      </c>
      <c r="J73" s="39">
        <f t="shared" si="10"/>
        <v>22.306517797499762</v>
      </c>
      <c r="K73" s="39">
        <f t="shared" si="11"/>
        <v>5.7850728375714056</v>
      </c>
    </row>
    <row r="74" spans="1:29" x14ac:dyDescent="0.45">
      <c r="A74">
        <f t="shared" si="9"/>
        <v>1.1618950038622251</v>
      </c>
      <c r="B74" s="57">
        <v>81</v>
      </c>
      <c r="C74" s="36">
        <v>11865</v>
      </c>
      <c r="D74" s="36">
        <v>11817</v>
      </c>
      <c r="E74" s="36">
        <v>12077</v>
      </c>
      <c r="F74" s="32"/>
      <c r="G74" s="32">
        <f t="shared" si="6"/>
        <v>22.187231606069282</v>
      </c>
      <c r="H74" s="32">
        <f t="shared" si="7"/>
        <v>22.187231606069282</v>
      </c>
      <c r="I74" s="32">
        <f t="shared" si="8"/>
        <v>33.638705983395361</v>
      </c>
      <c r="J74" s="39">
        <f t="shared" si="10"/>
        <v>26.00438973184464</v>
      </c>
      <c r="K74" s="39">
        <f t="shared" si="11"/>
        <v>6.6115118143673293</v>
      </c>
    </row>
    <row r="75" spans="1:29" x14ac:dyDescent="0.45">
      <c r="A75">
        <f t="shared" si="9"/>
        <v>1.2909944487358056</v>
      </c>
      <c r="B75" s="57">
        <v>100</v>
      </c>
      <c r="C75" s="36">
        <v>11867</v>
      </c>
      <c r="D75" s="36">
        <v>11819</v>
      </c>
      <c r="E75" s="36">
        <v>12079</v>
      </c>
      <c r="F75" s="32"/>
      <c r="G75" s="32">
        <f t="shared" si="6"/>
        <v>23.618665903235041</v>
      </c>
      <c r="H75" s="32">
        <f t="shared" si="7"/>
        <v>23.618665903235041</v>
      </c>
      <c r="I75" s="32">
        <f t="shared" si="8"/>
        <v>35.07014028056112</v>
      </c>
      <c r="J75" s="39">
        <f t="shared" si="10"/>
        <v>27.435824029010401</v>
      </c>
      <c r="K75" s="39">
        <f t="shared" si="11"/>
        <v>6.6115118143673204</v>
      </c>
    </row>
    <row r="76" spans="1:29" x14ac:dyDescent="0.45">
      <c r="A76">
        <f t="shared" si="9"/>
        <v>1.4200938936093861</v>
      </c>
      <c r="B76" s="57">
        <v>121</v>
      </c>
      <c r="C76" s="36">
        <v>11870.5</v>
      </c>
      <c r="D76" s="36">
        <v>11821</v>
      </c>
      <c r="E76" s="36">
        <v>12083.5</v>
      </c>
      <c r="F76" s="32"/>
      <c r="G76" s="32">
        <f t="shared" si="6"/>
        <v>26.123675923275123</v>
      </c>
      <c r="H76" s="32">
        <f t="shared" si="7"/>
        <v>25.050100200400802</v>
      </c>
      <c r="I76" s="32">
        <f t="shared" si="8"/>
        <v>38.290867449184084</v>
      </c>
      <c r="J76" s="39">
        <f t="shared" si="10"/>
        <v>29.821547857620004</v>
      </c>
      <c r="K76" s="39">
        <f t="shared" si="11"/>
        <v>7.3542621632781495</v>
      </c>
    </row>
    <row r="77" spans="1:29" x14ac:dyDescent="0.45">
      <c r="A77">
        <f t="shared" si="9"/>
        <v>1.5491933384829668</v>
      </c>
      <c r="B77" s="57">
        <v>144</v>
      </c>
      <c r="C77" s="36">
        <v>11874</v>
      </c>
      <c r="D77" s="36">
        <v>11824</v>
      </c>
      <c r="E77" s="36">
        <v>12087.5</v>
      </c>
      <c r="F77" s="32"/>
      <c r="G77" s="32">
        <f t="shared" si="6"/>
        <v>28.628685943315201</v>
      </c>
      <c r="H77" s="32">
        <f t="shared" si="7"/>
        <v>27.197251646149443</v>
      </c>
      <c r="I77" s="32">
        <f t="shared" si="8"/>
        <v>41.1537360435156</v>
      </c>
      <c r="J77" s="39">
        <f t="shared" si="10"/>
        <v>32.326557877660086</v>
      </c>
      <c r="K77" s="39">
        <f t="shared" si="11"/>
        <v>7.6779917176038142</v>
      </c>
    </row>
    <row r="78" spans="1:29" x14ac:dyDescent="0.45">
      <c r="A78">
        <f t="shared" si="9"/>
        <v>1.6782927833565473</v>
      </c>
      <c r="B78" s="57">
        <v>169</v>
      </c>
      <c r="C78" s="36">
        <v>11872</v>
      </c>
      <c r="D78" s="36">
        <v>11825.5</v>
      </c>
      <c r="E78" s="36">
        <v>12089.5</v>
      </c>
      <c r="F78" s="32"/>
      <c r="G78" s="32">
        <f t="shared" si="6"/>
        <v>27.197251646149443</v>
      </c>
      <c r="H78" s="32">
        <f t="shared" si="7"/>
        <v>28.270827369023763</v>
      </c>
      <c r="I78" s="32">
        <f t="shared" si="8"/>
        <v>42.585170340681366</v>
      </c>
      <c r="J78" s="39">
        <f t="shared" si="10"/>
        <v>32.684416451951527</v>
      </c>
      <c r="K78" s="39">
        <f t="shared" si="11"/>
        <v>8.5910905525483479</v>
      </c>
    </row>
    <row r="79" spans="1:29" x14ac:dyDescent="0.45">
      <c r="A79">
        <f t="shared" si="9"/>
        <v>1.8073922282301278</v>
      </c>
      <c r="B79" s="57">
        <v>196</v>
      </c>
      <c r="C79" s="36">
        <v>11878</v>
      </c>
      <c r="D79" s="36">
        <v>11828.5</v>
      </c>
      <c r="E79" s="36">
        <v>12093.5</v>
      </c>
      <c r="F79" s="32"/>
      <c r="G79" s="32">
        <f t="shared" si="6"/>
        <v>31.491554537646721</v>
      </c>
      <c r="H79" s="32">
        <f t="shared" si="7"/>
        <v>30.4179788147724</v>
      </c>
      <c r="I79" s="32">
        <f t="shared" si="8"/>
        <v>45.448038935012882</v>
      </c>
      <c r="J79" s="39">
        <f t="shared" si="10"/>
        <v>35.785857429143995</v>
      </c>
      <c r="K79" s="39">
        <f t="shared" si="11"/>
        <v>8.3848944416404247</v>
      </c>
    </row>
    <row r="80" spans="1:29" x14ac:dyDescent="0.45">
      <c r="A80">
        <f t="shared" si="9"/>
        <v>1.9364916731037085</v>
      </c>
      <c r="B80" s="57">
        <v>225</v>
      </c>
      <c r="C80" s="36">
        <v>11881</v>
      </c>
      <c r="D80" s="36">
        <v>11830.5</v>
      </c>
      <c r="E80" s="36">
        <v>12097</v>
      </c>
      <c r="F80" s="32"/>
      <c r="G80" s="32">
        <f t="shared" si="6"/>
        <v>33.638705983395361</v>
      </c>
      <c r="H80" s="32">
        <f t="shared" si="7"/>
        <v>31.849413111938162</v>
      </c>
      <c r="I80" s="32">
        <f t="shared" si="8"/>
        <v>47.953048955052964</v>
      </c>
      <c r="J80" s="39">
        <f t="shared" si="10"/>
        <v>37.813722683462167</v>
      </c>
      <c r="K80" s="39">
        <f t="shared" si="11"/>
        <v>8.8263721412758311</v>
      </c>
    </row>
    <row r="81" spans="1:11" x14ac:dyDescent="0.45">
      <c r="A81">
        <f t="shared" si="9"/>
        <v>2.0655911179772888</v>
      </c>
      <c r="B81" s="57">
        <v>256</v>
      </c>
      <c r="C81" s="36">
        <v>11883.5</v>
      </c>
      <c r="D81" s="36">
        <v>11832.5</v>
      </c>
      <c r="E81" s="36">
        <v>12099.5</v>
      </c>
      <c r="F81" s="32"/>
      <c r="G81" s="32">
        <f t="shared" si="6"/>
        <v>35.427998854852561</v>
      </c>
      <c r="H81" s="32">
        <f t="shared" si="7"/>
        <v>33.28084740910392</v>
      </c>
      <c r="I81" s="32">
        <f t="shared" si="8"/>
        <v>49.742341826510163</v>
      </c>
      <c r="J81" s="39">
        <f t="shared" si="10"/>
        <v>39.483729363488884</v>
      </c>
      <c r="K81" s="39">
        <f t="shared" si="11"/>
        <v>8.9488497631028974</v>
      </c>
    </row>
    <row r="82" spans="1:11" x14ac:dyDescent="0.45">
      <c r="A82">
        <f t="shared" si="9"/>
        <v>2.1946905628508695</v>
      </c>
      <c r="B82" s="57">
        <v>289</v>
      </c>
      <c r="C82" s="36">
        <v>11886</v>
      </c>
      <c r="D82" s="36">
        <v>11835</v>
      </c>
      <c r="E82" s="36">
        <v>12102</v>
      </c>
      <c r="F82" s="32"/>
      <c r="G82" s="32">
        <f t="shared" si="6"/>
        <v>37.21729172630976</v>
      </c>
      <c r="H82" s="32">
        <f t="shared" si="7"/>
        <v>35.07014028056112</v>
      </c>
      <c r="I82" s="32">
        <f t="shared" si="8"/>
        <v>51.531634697967363</v>
      </c>
      <c r="J82" s="39">
        <f t="shared" si="10"/>
        <v>41.273022234946083</v>
      </c>
      <c r="K82" s="39">
        <f t="shared" si="11"/>
        <v>8.9488497631028974</v>
      </c>
    </row>
    <row r="83" spans="1:11" x14ac:dyDescent="0.45">
      <c r="A83">
        <f t="shared" si="9"/>
        <v>2.3237900077244502</v>
      </c>
      <c r="B83" s="34">
        <v>324</v>
      </c>
      <c r="C83" s="36">
        <v>11887.5</v>
      </c>
      <c r="D83" s="36">
        <v>11838</v>
      </c>
      <c r="E83" s="36">
        <v>12107</v>
      </c>
      <c r="F83" s="32"/>
      <c r="G83" s="32">
        <f t="shared" si="6"/>
        <v>38.290867449184084</v>
      </c>
      <c r="H83" s="32">
        <f t="shared" si="7"/>
        <v>37.21729172630976</v>
      </c>
      <c r="I83" s="32">
        <f t="shared" si="8"/>
        <v>55.110220440881761</v>
      </c>
      <c r="J83" s="39">
        <f t="shared" si="10"/>
        <v>43.5394598721252</v>
      </c>
      <c r="K83" s="39">
        <f t="shared" si="11"/>
        <v>10.034939776242082</v>
      </c>
    </row>
    <row r="84" spans="1:11" x14ac:dyDescent="0.45">
      <c r="A84">
        <f t="shared" si="9"/>
        <v>4.905778905196061</v>
      </c>
      <c r="B84" s="34">
        <v>1444</v>
      </c>
      <c r="C84" s="36">
        <v>11927</v>
      </c>
      <c r="D84" s="36">
        <v>11874</v>
      </c>
      <c r="E84" s="36">
        <v>12142.5</v>
      </c>
      <c r="F84" s="32"/>
      <c r="G84" s="32">
        <f t="shared" si="6"/>
        <v>66.56169481820784</v>
      </c>
      <c r="H84" s="32">
        <f t="shared" si="7"/>
        <v>62.983109075293441</v>
      </c>
      <c r="I84" s="32">
        <f t="shared" si="8"/>
        <v>80.518179215574008</v>
      </c>
      <c r="J84" s="39">
        <f t="shared" si="10"/>
        <v>70.020994369691763</v>
      </c>
      <c r="K84" s="39">
        <f t="shared" si="11"/>
        <v>9.2652434531592949</v>
      </c>
    </row>
    <row r="85" spans="1:11" x14ac:dyDescent="0.45">
      <c r="B85" s="33"/>
      <c r="C85" s="32"/>
      <c r="D85" s="32"/>
      <c r="E85" s="32"/>
      <c r="F85" s="44" t="s">
        <v>3</v>
      </c>
      <c r="G85" s="32">
        <f>SLOPE(G68:G84,$A$68:$A$84)</f>
        <v>13.824868084436666</v>
      </c>
      <c r="H85" s="32">
        <f>SLOPE(H68:H84,$A$68:$A$84)</f>
        <v>12.853980426670354</v>
      </c>
      <c r="I85" s="32">
        <f>SLOPE(I68:I84,$A$68:$A$84)</f>
        <v>16.818954133723366</v>
      </c>
      <c r="J85" s="39">
        <f t="shared" si="10"/>
        <v>14.499267548276796</v>
      </c>
      <c r="K85" s="39">
        <f t="shared" si="11"/>
        <v>2.0667281151681087</v>
      </c>
    </row>
    <row r="86" spans="1:11" x14ac:dyDescent="0.45">
      <c r="B86" s="1"/>
      <c r="G86" s="10" t="s">
        <v>12</v>
      </c>
      <c r="H86" s="11">
        <f>AVERAGE(G85:I85)</f>
        <v>14.499267548276796</v>
      </c>
    </row>
    <row r="87" spans="1:11" x14ac:dyDescent="0.45">
      <c r="B87" s="1"/>
      <c r="G87" s="10" t="s">
        <v>13</v>
      </c>
      <c r="H87" s="11">
        <f>_xlfn.STDEV.S(G85:I85)</f>
        <v>2.0667281151681087</v>
      </c>
    </row>
    <row r="89" spans="1:11" x14ac:dyDescent="0.45">
      <c r="B89" s="17" t="s">
        <v>16</v>
      </c>
    </row>
    <row r="90" spans="1:11" x14ac:dyDescent="0.45">
      <c r="A90" s="7"/>
      <c r="C90" s="70" t="s">
        <v>29</v>
      </c>
      <c r="D90" s="70"/>
      <c r="E90" s="70"/>
      <c r="G90" s="71" t="s">
        <v>1</v>
      </c>
      <c r="H90" s="71"/>
      <c r="I90" s="71"/>
    </row>
    <row r="91" spans="1:11" x14ac:dyDescent="0.45">
      <c r="B91" s="34" t="s">
        <v>2</v>
      </c>
      <c r="C91" s="35" t="s">
        <v>5</v>
      </c>
      <c r="D91" s="35" t="s">
        <v>6</v>
      </c>
      <c r="E91" s="35" t="s">
        <v>7</v>
      </c>
      <c r="G91" s="43" t="s">
        <v>5</v>
      </c>
      <c r="H91" s="41" t="s">
        <v>6</v>
      </c>
      <c r="I91" s="42" t="s">
        <v>7</v>
      </c>
    </row>
    <row r="92" spans="1:11" x14ac:dyDescent="0.45">
      <c r="A92">
        <f>SQRT(B92/60)</f>
        <v>0</v>
      </c>
      <c r="B92" s="57">
        <v>0</v>
      </c>
      <c r="C92" s="36">
        <v>10405</v>
      </c>
      <c r="D92" s="36">
        <v>10381</v>
      </c>
      <c r="E92" s="36">
        <v>10441</v>
      </c>
      <c r="G92" s="31">
        <f>(C92-C$92)/(0.000998*$B$39)</f>
        <v>0</v>
      </c>
      <c r="H92" s="31">
        <f>(D92-D$92)/(0.000998*$B$39)</f>
        <v>0</v>
      </c>
      <c r="I92" s="31">
        <f>(E92-E$92)/(0.000998*$B$39)</f>
        <v>0</v>
      </c>
      <c r="J92" s="39">
        <f>AVERAGE(G92:I92,G116:I116)</f>
        <v>0</v>
      </c>
      <c r="K92" s="39">
        <f>_xlfn.STDEV.S(G92:I92,G116:I116)</f>
        <v>0</v>
      </c>
    </row>
    <row r="93" spans="1:11" x14ac:dyDescent="0.45">
      <c r="A93">
        <f t="shared" ref="A93:A108" si="12">SQRT(B93/60)</f>
        <v>0.12909944487358055</v>
      </c>
      <c r="B93" s="57">
        <v>1</v>
      </c>
      <c r="C93" s="36">
        <v>10420.5</v>
      </c>
      <c r="D93" s="36">
        <v>10390</v>
      </c>
      <c r="E93" s="36">
        <v>10447.5</v>
      </c>
      <c r="G93" s="31">
        <f t="shared" ref="G93:G108" si="13">(C93-C$92)/(0.000998*$B$39)</f>
        <v>11.093615803034641</v>
      </c>
      <c r="H93" s="31">
        <f t="shared" ref="H93:H94" si="14">(D93-D$92)/(0.000998*$B$39)</f>
        <v>6.4414543372459203</v>
      </c>
      <c r="I93" s="31">
        <f t="shared" ref="I93:I94" si="15">(E93-E$92)/(0.000998*$B$39)</f>
        <v>4.65216146578872</v>
      </c>
      <c r="J93" s="39">
        <f t="shared" ref="J93:J109" si="16">AVERAGE(G93:I93)</f>
        <v>7.3957438686897596</v>
      </c>
      <c r="K93" s="39">
        <f t="shared" ref="K93:K109" si="17">_xlfn.STDEV.S(G93:I93,G117:I117)</f>
        <v>3.6118314472326678</v>
      </c>
    </row>
    <row r="94" spans="1:11" x14ac:dyDescent="0.45">
      <c r="A94">
        <f t="shared" si="12"/>
        <v>0.5163977794943222</v>
      </c>
      <c r="B94" s="57">
        <v>16</v>
      </c>
      <c r="C94" s="36">
        <v>10425.5</v>
      </c>
      <c r="D94" s="36">
        <v>10403.5</v>
      </c>
      <c r="E94" s="36">
        <v>10459</v>
      </c>
      <c r="G94" s="31">
        <f t="shared" si="13"/>
        <v>14.672201545949042</v>
      </c>
      <c r="H94" s="31">
        <f t="shared" si="14"/>
        <v>16.103635843114802</v>
      </c>
      <c r="I94" s="31">
        <f t="shared" si="15"/>
        <v>12.882908674491841</v>
      </c>
      <c r="J94" s="39">
        <f t="shared" si="16"/>
        <v>14.552915354518561</v>
      </c>
      <c r="K94" s="39">
        <f t="shared" si="17"/>
        <v>4.2160539579224485</v>
      </c>
    </row>
    <row r="95" spans="1:11" x14ac:dyDescent="0.45">
      <c r="A95">
        <f t="shared" si="12"/>
        <v>0.7745966692414834</v>
      </c>
      <c r="B95" s="57">
        <v>36</v>
      </c>
      <c r="C95" s="36">
        <v>10438</v>
      </c>
      <c r="D95" s="36">
        <v>10413.5</v>
      </c>
      <c r="E95" s="36">
        <v>10468.5</v>
      </c>
      <c r="G95" s="31">
        <f t="shared" si="13"/>
        <v>23.618665903235041</v>
      </c>
      <c r="H95" s="31">
        <f t="shared" ref="H95:H108" si="18">(D95-D$92)/(0.000998*$B$39)</f>
        <v>23.260807328943603</v>
      </c>
      <c r="I95" s="31">
        <f t="shared" ref="I95:I108" si="19">(E95-E$92)/(0.000998*$B$39)</f>
        <v>19.6822215860292</v>
      </c>
      <c r="J95" s="39">
        <f t="shared" si="16"/>
        <v>22.187231606069279</v>
      </c>
      <c r="K95" s="39">
        <f t="shared" si="17"/>
        <v>5.8645876548008378</v>
      </c>
    </row>
    <row r="96" spans="1:11" x14ac:dyDescent="0.45">
      <c r="A96">
        <f t="shared" si="12"/>
        <v>0.9036961141150639</v>
      </c>
      <c r="B96" s="57">
        <v>49</v>
      </c>
      <c r="C96" s="36">
        <v>10444.5</v>
      </c>
      <c r="D96" s="36">
        <v>10420</v>
      </c>
      <c r="E96" s="36">
        <v>10472.5</v>
      </c>
      <c r="G96" s="31">
        <f t="shared" si="13"/>
        <v>28.270827369023763</v>
      </c>
      <c r="H96" s="31">
        <f t="shared" si="18"/>
        <v>27.912968794732322</v>
      </c>
      <c r="I96" s="31">
        <f t="shared" si="19"/>
        <v>22.54509018036072</v>
      </c>
      <c r="J96" s="39">
        <f t="shared" si="16"/>
        <v>26.242962114705602</v>
      </c>
      <c r="K96" s="39">
        <f t="shared" si="17"/>
        <v>6.934212090689944</v>
      </c>
    </row>
    <row r="97" spans="1:11" x14ac:dyDescent="0.45">
      <c r="A97">
        <f t="shared" si="12"/>
        <v>1.0327955589886444</v>
      </c>
      <c r="B97" s="57">
        <v>64</v>
      </c>
      <c r="C97" s="36">
        <v>10450</v>
      </c>
      <c r="D97" s="36">
        <v>10424</v>
      </c>
      <c r="E97" s="36">
        <v>10477</v>
      </c>
      <c r="G97" s="31">
        <f t="shared" si="13"/>
        <v>32.207271686229603</v>
      </c>
      <c r="H97" s="31">
        <f t="shared" si="18"/>
        <v>30.775837389063842</v>
      </c>
      <c r="I97" s="31">
        <f t="shared" si="19"/>
        <v>25.765817348983681</v>
      </c>
      <c r="J97" s="39">
        <f t="shared" si="16"/>
        <v>29.582975474759042</v>
      </c>
      <c r="K97" s="39">
        <f t="shared" si="17"/>
        <v>7.5121893758153258</v>
      </c>
    </row>
    <row r="98" spans="1:11" x14ac:dyDescent="0.45">
      <c r="A98">
        <f t="shared" si="12"/>
        <v>1.1618950038622251</v>
      </c>
      <c r="B98" s="57">
        <v>81</v>
      </c>
      <c r="C98" s="36">
        <v>10457</v>
      </c>
      <c r="D98" s="36">
        <v>10429.5</v>
      </c>
      <c r="E98" s="36">
        <v>10483</v>
      </c>
      <c r="G98" s="31">
        <f t="shared" si="13"/>
        <v>37.21729172630976</v>
      </c>
      <c r="H98" s="31">
        <f t="shared" si="18"/>
        <v>34.712281706269685</v>
      </c>
      <c r="I98" s="31">
        <f t="shared" si="19"/>
        <v>30.060120240480963</v>
      </c>
      <c r="J98" s="39">
        <f t="shared" si="16"/>
        <v>33.996564557686803</v>
      </c>
      <c r="K98" s="39">
        <f t="shared" si="17"/>
        <v>8.5766688685629919</v>
      </c>
    </row>
    <row r="99" spans="1:11" x14ac:dyDescent="0.45">
      <c r="A99">
        <f t="shared" si="12"/>
        <v>1.2909944487358056</v>
      </c>
      <c r="B99" s="57">
        <v>100</v>
      </c>
      <c r="C99" s="36">
        <v>10460.5</v>
      </c>
      <c r="D99" s="36">
        <v>10433</v>
      </c>
      <c r="E99" s="36">
        <v>10486</v>
      </c>
      <c r="G99" s="31">
        <f t="shared" si="13"/>
        <v>39.722301746349842</v>
      </c>
      <c r="H99" s="31">
        <f t="shared" si="18"/>
        <v>37.21729172630976</v>
      </c>
      <c r="I99" s="31">
        <f t="shared" si="19"/>
        <v>32.207271686229603</v>
      </c>
      <c r="J99" s="39">
        <f t="shared" si="16"/>
        <v>36.382288386296402</v>
      </c>
      <c r="K99" s="39">
        <f t="shared" si="17"/>
        <v>9.1835649094708476</v>
      </c>
    </row>
    <row r="100" spans="1:11" x14ac:dyDescent="0.45">
      <c r="A100">
        <f t="shared" si="12"/>
        <v>1.4200938936093861</v>
      </c>
      <c r="B100" s="57">
        <v>121</v>
      </c>
      <c r="C100" s="36">
        <v>10465</v>
      </c>
      <c r="D100" s="36">
        <v>10436.5</v>
      </c>
      <c r="E100" s="36">
        <v>10489.5</v>
      </c>
      <c r="G100" s="31">
        <f t="shared" si="13"/>
        <v>42.9430289149728</v>
      </c>
      <c r="H100" s="31">
        <f t="shared" si="18"/>
        <v>39.722301746349842</v>
      </c>
      <c r="I100" s="31">
        <f t="shared" si="19"/>
        <v>34.712281706269685</v>
      </c>
      <c r="J100" s="39">
        <f t="shared" si="16"/>
        <v>39.125870789197442</v>
      </c>
      <c r="K100" s="39">
        <f t="shared" si="17"/>
        <v>9.5381226733224587</v>
      </c>
    </row>
    <row r="101" spans="1:11" x14ac:dyDescent="0.45">
      <c r="A101">
        <f t="shared" si="12"/>
        <v>1.5491933384829668</v>
      </c>
      <c r="B101" s="57">
        <v>144</v>
      </c>
      <c r="C101" s="36">
        <v>10469</v>
      </c>
      <c r="D101" s="36">
        <v>10440</v>
      </c>
      <c r="E101" s="36">
        <v>10493</v>
      </c>
      <c r="G101" s="31">
        <f t="shared" si="13"/>
        <v>45.805897509304323</v>
      </c>
      <c r="H101" s="31">
        <f t="shared" si="18"/>
        <v>42.227311766389924</v>
      </c>
      <c r="I101" s="31">
        <f t="shared" si="19"/>
        <v>37.21729172630976</v>
      </c>
      <c r="J101" s="39">
        <f t="shared" si="16"/>
        <v>41.750167000668</v>
      </c>
      <c r="K101" s="39">
        <f t="shared" si="17"/>
        <v>9.8724007852112337</v>
      </c>
    </row>
    <row r="102" spans="1:11" x14ac:dyDescent="0.45">
      <c r="A102">
        <f t="shared" si="12"/>
        <v>1.6782927833565473</v>
      </c>
      <c r="B102" s="57">
        <v>169</v>
      </c>
      <c r="C102" s="36">
        <v>10471</v>
      </c>
      <c r="D102" s="36">
        <v>10443.5</v>
      </c>
      <c r="E102" s="36">
        <v>10495</v>
      </c>
      <c r="G102" s="31">
        <f t="shared" si="13"/>
        <v>47.237331806470081</v>
      </c>
      <c r="H102" s="31">
        <f t="shared" si="18"/>
        <v>44.732321786430006</v>
      </c>
      <c r="I102" s="31">
        <f t="shared" si="19"/>
        <v>38.648726023475525</v>
      </c>
      <c r="J102" s="39">
        <f t="shared" si="16"/>
        <v>43.539459872125207</v>
      </c>
      <c r="K102" s="39">
        <f t="shared" si="17"/>
        <v>9.9826935466363445</v>
      </c>
    </row>
    <row r="103" spans="1:11" x14ac:dyDescent="0.45">
      <c r="A103">
        <f t="shared" si="12"/>
        <v>1.8073922282301278</v>
      </c>
      <c r="B103" s="57">
        <v>196</v>
      </c>
      <c r="C103" s="36">
        <v>10477</v>
      </c>
      <c r="D103" s="36">
        <v>10446.5</v>
      </c>
      <c r="E103" s="36">
        <v>10498.5</v>
      </c>
      <c r="G103" s="31">
        <f t="shared" si="13"/>
        <v>51.531634697967363</v>
      </c>
      <c r="H103" s="31">
        <f t="shared" si="18"/>
        <v>46.87947323217864</v>
      </c>
      <c r="I103" s="31">
        <f t="shared" si="19"/>
        <v>41.1537360435156</v>
      </c>
      <c r="J103" s="39">
        <f t="shared" si="16"/>
        <v>46.521614657887199</v>
      </c>
      <c r="K103" s="39">
        <f t="shared" si="17"/>
        <v>10.856157574673862</v>
      </c>
    </row>
    <row r="104" spans="1:11" x14ac:dyDescent="0.45">
      <c r="A104">
        <f t="shared" si="12"/>
        <v>1.9364916731037085</v>
      </c>
      <c r="B104" s="57">
        <v>225</v>
      </c>
      <c r="C104" s="36">
        <v>10481</v>
      </c>
      <c r="D104" s="36">
        <v>10449.5</v>
      </c>
      <c r="E104" s="36">
        <v>10501.5</v>
      </c>
      <c r="G104" s="31">
        <f t="shared" si="13"/>
        <v>54.394503292298886</v>
      </c>
      <c r="H104" s="31">
        <f t="shared" si="18"/>
        <v>49.026624677927281</v>
      </c>
      <c r="I104" s="31">
        <f t="shared" si="19"/>
        <v>43.300887489264241</v>
      </c>
      <c r="J104" s="39">
        <f t="shared" si="16"/>
        <v>48.907338486496805</v>
      </c>
      <c r="K104" s="39">
        <f t="shared" si="17"/>
        <v>11.315161416587161</v>
      </c>
    </row>
    <row r="105" spans="1:11" x14ac:dyDescent="0.45">
      <c r="A105">
        <f t="shared" si="12"/>
        <v>2.0655911179772888</v>
      </c>
      <c r="B105" s="57">
        <v>256</v>
      </c>
      <c r="C105" s="36">
        <v>10484.5</v>
      </c>
      <c r="D105" s="36">
        <v>10452</v>
      </c>
      <c r="E105" s="36">
        <v>10504</v>
      </c>
      <c r="G105" s="31">
        <f t="shared" si="13"/>
        <v>56.899513312338961</v>
      </c>
      <c r="H105" s="31">
        <f t="shared" si="18"/>
        <v>50.81591754938448</v>
      </c>
      <c r="I105" s="31">
        <f t="shared" si="19"/>
        <v>45.09018036072144</v>
      </c>
      <c r="J105" s="39">
        <f t="shared" si="16"/>
        <v>50.935203740814956</v>
      </c>
      <c r="K105" s="39">
        <f t="shared" si="17"/>
        <v>11.455201464284764</v>
      </c>
    </row>
    <row r="106" spans="1:11" x14ac:dyDescent="0.45">
      <c r="A106">
        <f t="shared" si="12"/>
        <v>2.1946905628508695</v>
      </c>
      <c r="B106" s="57">
        <v>289</v>
      </c>
      <c r="C106" s="36">
        <v>10488.5</v>
      </c>
      <c r="D106" s="36">
        <v>10455.5</v>
      </c>
      <c r="E106" s="36">
        <v>10506.5</v>
      </c>
      <c r="G106" s="31">
        <f t="shared" si="13"/>
        <v>59.762381906670484</v>
      </c>
      <c r="H106" s="31">
        <f t="shared" si="18"/>
        <v>53.320927569424562</v>
      </c>
      <c r="I106" s="31">
        <f t="shared" si="19"/>
        <v>46.87947323217864</v>
      </c>
      <c r="J106" s="39">
        <f t="shared" si="16"/>
        <v>53.320927569424562</v>
      </c>
      <c r="K106" s="39">
        <f t="shared" si="17"/>
        <v>11.778748853423844</v>
      </c>
    </row>
    <row r="107" spans="1:11" x14ac:dyDescent="0.45">
      <c r="A107">
        <f t="shared" si="12"/>
        <v>2.3237900077244502</v>
      </c>
      <c r="B107" s="34">
        <v>324</v>
      </c>
      <c r="C107" s="36">
        <v>10491.5</v>
      </c>
      <c r="D107" s="36">
        <v>10457.5</v>
      </c>
      <c r="E107" s="36">
        <v>10508.5</v>
      </c>
      <c r="G107" s="31">
        <f t="shared" si="13"/>
        <v>61.909533352419125</v>
      </c>
      <c r="H107" s="31">
        <f t="shared" si="18"/>
        <v>54.752361866590327</v>
      </c>
      <c r="I107" s="31">
        <f t="shared" si="19"/>
        <v>48.310907529344405</v>
      </c>
      <c r="J107" s="39">
        <f t="shared" si="16"/>
        <v>54.990934249451279</v>
      </c>
      <c r="K107" s="39">
        <f t="shared" si="17"/>
        <v>12.191900778646525</v>
      </c>
    </row>
    <row r="108" spans="1:11" x14ac:dyDescent="0.45">
      <c r="A108">
        <f t="shared" si="12"/>
        <v>4.905778905196061</v>
      </c>
      <c r="B108" s="34">
        <v>1444</v>
      </c>
      <c r="C108" s="36">
        <v>10536</v>
      </c>
      <c r="D108" s="36">
        <v>10494</v>
      </c>
      <c r="E108" s="36">
        <v>10546</v>
      </c>
      <c r="G108" s="31">
        <f t="shared" si="13"/>
        <v>93.75894646435728</v>
      </c>
      <c r="H108" s="31">
        <f t="shared" si="18"/>
        <v>80.87603778986545</v>
      </c>
      <c r="I108" s="31">
        <f t="shared" si="19"/>
        <v>75.150300601202403</v>
      </c>
      <c r="J108" s="39">
        <f t="shared" si="16"/>
        <v>83.261761618475035</v>
      </c>
      <c r="K108" s="39">
        <f t="shared" si="17"/>
        <v>15.518028624416655</v>
      </c>
    </row>
    <row r="109" spans="1:11" x14ac:dyDescent="0.45">
      <c r="B109" s="1"/>
      <c r="F109" s="4" t="s">
        <v>3</v>
      </c>
      <c r="G109" s="31">
        <f>SLOPE(G92:G108,$A$68:$A$84)</f>
        <v>19.404824491233548</v>
      </c>
      <c r="H109" s="31">
        <f>SLOPE(H92:H108,$A$68:$A$84)</f>
        <v>16.689805031776551</v>
      </c>
      <c r="I109" s="31">
        <f>SLOPE(I92:I108,$A$68:$A$84)</f>
        <v>15.655924521303488</v>
      </c>
      <c r="J109" s="39">
        <f t="shared" si="16"/>
        <v>17.250184681437862</v>
      </c>
      <c r="K109" s="39">
        <f t="shared" si="17"/>
        <v>3.0835956785394512</v>
      </c>
    </row>
    <row r="110" spans="1:11" x14ac:dyDescent="0.45">
      <c r="B110" s="1"/>
      <c r="F110" s="4"/>
      <c r="G110" s="16" t="s">
        <v>12</v>
      </c>
      <c r="H110" s="9">
        <f>AVERAGE(G109:I109,G133:I133)</f>
        <v>14.789979105055195</v>
      </c>
    </row>
    <row r="111" spans="1:11" x14ac:dyDescent="0.45">
      <c r="B111" s="1"/>
      <c r="F111" s="4"/>
      <c r="G111" s="16" t="s">
        <v>13</v>
      </c>
      <c r="H111" s="9">
        <f>_xlfn.STDEV.S(G109:I109,G133:I133)</f>
        <v>3.0835956785394512</v>
      </c>
    </row>
    <row r="112" spans="1:11" ht="17.25" customHeight="1" x14ac:dyDescent="0.45">
      <c r="B112" s="1"/>
      <c r="F112" s="4"/>
    </row>
    <row r="113" spans="1:9" x14ac:dyDescent="0.45">
      <c r="B113" s="17" t="s">
        <v>16</v>
      </c>
      <c r="F113" s="4"/>
    </row>
    <row r="114" spans="1:9" x14ac:dyDescent="0.45">
      <c r="A114" s="7"/>
      <c r="C114" s="70" t="s">
        <v>29</v>
      </c>
      <c r="D114" s="70"/>
      <c r="E114" s="70"/>
      <c r="G114" s="71" t="s">
        <v>1</v>
      </c>
      <c r="H114" s="71"/>
      <c r="I114" s="71"/>
    </row>
    <row r="115" spans="1:9" x14ac:dyDescent="0.45">
      <c r="B115" s="34" t="s">
        <v>2</v>
      </c>
      <c r="C115" s="35" t="s">
        <v>33</v>
      </c>
      <c r="D115" s="35" t="s">
        <v>34</v>
      </c>
      <c r="E115" s="35" t="s">
        <v>35</v>
      </c>
      <c r="G115" s="43" t="s">
        <v>33</v>
      </c>
      <c r="H115" s="41" t="s">
        <v>34</v>
      </c>
      <c r="I115" s="42" t="s">
        <v>35</v>
      </c>
    </row>
    <row r="116" spans="1:9" x14ac:dyDescent="0.45">
      <c r="A116">
        <f>SQRT(B116/60)</f>
        <v>0</v>
      </c>
      <c r="B116" s="57">
        <v>0</v>
      </c>
      <c r="C116" s="36">
        <v>10376</v>
      </c>
      <c r="D116" s="36">
        <v>10515.5</v>
      </c>
      <c r="E116" s="36">
        <v>10554</v>
      </c>
      <c r="G116" s="31">
        <f t="shared" ref="G116:G132" si="20">(C116-C$116)/(0.000998*$B$39)</f>
        <v>0</v>
      </c>
      <c r="H116" s="31">
        <f t="shared" ref="H116:H132" si="21">(D116-D$116)/(0.000998*$B$39)</f>
        <v>0</v>
      </c>
      <c r="I116" s="31">
        <f t="shared" ref="I116:I132" si="22">(E116-E$116)/(0.000998*$B$39)</f>
        <v>0</v>
      </c>
    </row>
    <row r="117" spans="1:9" x14ac:dyDescent="0.45">
      <c r="A117">
        <f t="shared" ref="A117:A132" si="23">SQRT(B117/60)</f>
        <v>0.12909944487358055</v>
      </c>
      <c r="B117" s="57">
        <v>1</v>
      </c>
      <c r="C117" s="36">
        <v>10378</v>
      </c>
      <c r="D117" s="36">
        <v>10520</v>
      </c>
      <c r="E117" s="36">
        <v>10556.5</v>
      </c>
      <c r="G117" s="31">
        <f t="shared" si="20"/>
        <v>1.4314342971657601</v>
      </c>
      <c r="H117" s="31">
        <f t="shared" si="21"/>
        <v>3.2207271686229602</v>
      </c>
      <c r="I117" s="31">
        <f t="shared" si="22"/>
        <v>1.7892928714572001</v>
      </c>
    </row>
    <row r="118" spans="1:9" x14ac:dyDescent="0.45">
      <c r="A118">
        <f t="shared" si="23"/>
        <v>0.5163977794943222</v>
      </c>
      <c r="B118" s="57">
        <v>16</v>
      </c>
      <c r="C118" s="36">
        <v>10385.5</v>
      </c>
      <c r="D118" s="36">
        <v>10530</v>
      </c>
      <c r="E118" s="36">
        <v>10562</v>
      </c>
      <c r="G118" s="31">
        <f t="shared" si="20"/>
        <v>6.7993129115373607</v>
      </c>
      <c r="H118" s="31">
        <f t="shared" si="21"/>
        <v>10.37789865445176</v>
      </c>
      <c r="I118" s="31">
        <f t="shared" si="22"/>
        <v>5.7257371886630404</v>
      </c>
    </row>
    <row r="119" spans="1:9" x14ac:dyDescent="0.45">
      <c r="A119">
        <f t="shared" si="23"/>
        <v>0.7745966692414834</v>
      </c>
      <c r="B119" s="57">
        <v>36</v>
      </c>
      <c r="C119" s="36">
        <v>10392</v>
      </c>
      <c r="D119" s="36">
        <v>10537</v>
      </c>
      <c r="E119" s="36">
        <v>10568</v>
      </c>
      <c r="G119" s="31">
        <f t="shared" si="20"/>
        <v>11.451474377326081</v>
      </c>
      <c r="H119" s="31">
        <f t="shared" si="21"/>
        <v>15.387918694531921</v>
      </c>
      <c r="I119" s="31">
        <f t="shared" si="22"/>
        <v>10.020040080160321</v>
      </c>
    </row>
    <row r="120" spans="1:9" x14ac:dyDescent="0.45">
      <c r="A120">
        <f t="shared" si="23"/>
        <v>0.9036961141150639</v>
      </c>
      <c r="B120" s="57">
        <v>49</v>
      </c>
      <c r="C120" s="36">
        <v>10396.5</v>
      </c>
      <c r="D120" s="36">
        <v>10541</v>
      </c>
      <c r="E120" s="36">
        <v>10570</v>
      </c>
      <c r="G120" s="31">
        <f t="shared" si="20"/>
        <v>14.672201545949042</v>
      </c>
      <c r="H120" s="31">
        <f t="shared" si="21"/>
        <v>18.250787288863442</v>
      </c>
      <c r="I120" s="31">
        <f t="shared" si="22"/>
        <v>11.451474377326081</v>
      </c>
    </row>
    <row r="121" spans="1:9" x14ac:dyDescent="0.45">
      <c r="A121">
        <f t="shared" si="23"/>
        <v>1.0327955589886444</v>
      </c>
      <c r="B121" s="57">
        <v>64</v>
      </c>
      <c r="C121" s="36">
        <v>10400.5</v>
      </c>
      <c r="D121" s="36">
        <v>10544.5</v>
      </c>
      <c r="E121" s="36">
        <v>10572.5</v>
      </c>
      <c r="G121" s="31">
        <f t="shared" si="20"/>
        <v>17.53507014028056</v>
      </c>
      <c r="H121" s="31">
        <f t="shared" si="21"/>
        <v>20.755797308903521</v>
      </c>
      <c r="I121" s="31">
        <f t="shared" si="22"/>
        <v>13.24076724878328</v>
      </c>
    </row>
    <row r="122" spans="1:9" x14ac:dyDescent="0.45">
      <c r="A122">
        <f t="shared" si="23"/>
        <v>1.1618950038622251</v>
      </c>
      <c r="B122" s="57">
        <v>81</v>
      </c>
      <c r="C122" s="36">
        <v>10404</v>
      </c>
      <c r="D122" s="36">
        <v>10548.5</v>
      </c>
      <c r="E122" s="36">
        <v>10575.5</v>
      </c>
      <c r="G122" s="31">
        <f t="shared" si="20"/>
        <v>20.040080160320642</v>
      </c>
      <c r="H122" s="31">
        <f t="shared" si="21"/>
        <v>23.618665903235041</v>
      </c>
      <c r="I122" s="31">
        <f t="shared" si="22"/>
        <v>15.387918694531921</v>
      </c>
    </row>
    <row r="123" spans="1:9" x14ac:dyDescent="0.45">
      <c r="A123">
        <f t="shared" si="23"/>
        <v>1.2909944487358056</v>
      </c>
      <c r="B123" s="57">
        <v>100</v>
      </c>
      <c r="C123" s="36">
        <v>10406</v>
      </c>
      <c r="D123" s="36">
        <v>10550.5</v>
      </c>
      <c r="E123" s="36">
        <v>10577</v>
      </c>
      <c r="G123" s="31">
        <f t="shared" si="20"/>
        <v>21.4715144574864</v>
      </c>
      <c r="H123" s="31">
        <f t="shared" si="21"/>
        <v>25.050100200400802</v>
      </c>
      <c r="I123" s="31">
        <f t="shared" si="22"/>
        <v>16.461494417406239</v>
      </c>
    </row>
    <row r="124" spans="1:9" x14ac:dyDescent="0.45">
      <c r="A124">
        <f t="shared" si="23"/>
        <v>1.4200938936093861</v>
      </c>
      <c r="B124" s="57">
        <v>121</v>
      </c>
      <c r="C124" s="36">
        <v>10409</v>
      </c>
      <c r="D124" s="36">
        <v>10553.5</v>
      </c>
      <c r="E124" s="36">
        <v>10580</v>
      </c>
      <c r="G124" s="31">
        <f t="shared" si="20"/>
        <v>23.618665903235041</v>
      </c>
      <c r="H124" s="31">
        <f t="shared" si="21"/>
        <v>27.197251646149443</v>
      </c>
      <c r="I124" s="31">
        <f t="shared" si="22"/>
        <v>18.60864586315488</v>
      </c>
    </row>
    <row r="125" spans="1:9" x14ac:dyDescent="0.45">
      <c r="A125">
        <f t="shared" si="23"/>
        <v>1.5491933384829668</v>
      </c>
      <c r="B125" s="57">
        <v>144</v>
      </c>
      <c r="C125" s="36">
        <v>10412</v>
      </c>
      <c r="D125" s="36">
        <v>10555.5</v>
      </c>
      <c r="E125" s="36">
        <v>10583</v>
      </c>
      <c r="G125" s="31">
        <f t="shared" si="20"/>
        <v>25.765817348983681</v>
      </c>
      <c r="H125" s="31">
        <f t="shared" si="21"/>
        <v>28.628685943315201</v>
      </c>
      <c r="I125" s="31">
        <f t="shared" si="22"/>
        <v>20.755797308903521</v>
      </c>
    </row>
    <row r="126" spans="1:9" x14ac:dyDescent="0.45">
      <c r="A126">
        <f t="shared" si="23"/>
        <v>1.6782927833565473</v>
      </c>
      <c r="B126" s="57">
        <v>169</v>
      </c>
      <c r="C126" s="36">
        <v>10414.5</v>
      </c>
      <c r="D126" s="36">
        <v>10558</v>
      </c>
      <c r="E126" s="36">
        <v>10585</v>
      </c>
      <c r="G126" s="31">
        <f t="shared" si="20"/>
        <v>27.555110220440881</v>
      </c>
      <c r="H126" s="31">
        <f t="shared" si="21"/>
        <v>30.4179788147724</v>
      </c>
      <c r="I126" s="31">
        <f t="shared" si="22"/>
        <v>22.187231606069282</v>
      </c>
    </row>
    <row r="127" spans="1:9" x14ac:dyDescent="0.45">
      <c r="A127">
        <f t="shared" si="23"/>
        <v>1.8073922282301278</v>
      </c>
      <c r="B127" s="57">
        <v>196</v>
      </c>
      <c r="C127" s="36">
        <v>10417</v>
      </c>
      <c r="D127" s="36">
        <v>10560</v>
      </c>
      <c r="E127" s="36">
        <v>10587</v>
      </c>
      <c r="G127" s="31">
        <f t="shared" si="20"/>
        <v>29.344403091898084</v>
      </c>
      <c r="H127" s="31">
        <f t="shared" si="21"/>
        <v>31.849413111938162</v>
      </c>
      <c r="I127" s="31">
        <f t="shared" si="22"/>
        <v>23.618665903235041</v>
      </c>
    </row>
    <row r="128" spans="1:9" x14ac:dyDescent="0.45">
      <c r="A128">
        <f t="shared" si="23"/>
        <v>1.9364916731037085</v>
      </c>
      <c r="B128" s="57">
        <v>225</v>
      </c>
      <c r="C128" s="36">
        <v>10419.5</v>
      </c>
      <c r="D128" s="36">
        <v>10562.5</v>
      </c>
      <c r="E128" s="36">
        <v>10589</v>
      </c>
      <c r="G128" s="31">
        <f t="shared" si="20"/>
        <v>31.133695963355283</v>
      </c>
      <c r="H128" s="31">
        <f t="shared" si="21"/>
        <v>33.638705983395361</v>
      </c>
      <c r="I128" s="31">
        <f t="shared" si="22"/>
        <v>25.050100200400802</v>
      </c>
    </row>
    <row r="129" spans="1:9" x14ac:dyDescent="0.45">
      <c r="A129">
        <f t="shared" si="23"/>
        <v>2.0655911179772888</v>
      </c>
      <c r="B129" s="57">
        <v>256</v>
      </c>
      <c r="C129" s="36">
        <v>10422.5</v>
      </c>
      <c r="D129" s="36">
        <v>10565</v>
      </c>
      <c r="E129" s="36">
        <v>10591.5</v>
      </c>
      <c r="G129" s="31">
        <f t="shared" si="20"/>
        <v>33.28084740910392</v>
      </c>
      <c r="H129" s="31">
        <f t="shared" si="21"/>
        <v>35.427998854852561</v>
      </c>
      <c r="I129" s="31">
        <f t="shared" si="22"/>
        <v>26.839393071858002</v>
      </c>
    </row>
    <row r="130" spans="1:9" x14ac:dyDescent="0.45">
      <c r="A130">
        <f t="shared" si="23"/>
        <v>2.1946905628508695</v>
      </c>
      <c r="B130" s="57">
        <v>289</v>
      </c>
      <c r="C130" s="36">
        <v>10425.5</v>
      </c>
      <c r="D130" s="36">
        <v>10568</v>
      </c>
      <c r="E130" s="36">
        <v>10594</v>
      </c>
      <c r="G130" s="31">
        <f t="shared" si="20"/>
        <v>35.427998854852561</v>
      </c>
      <c r="H130" s="31">
        <f t="shared" si="21"/>
        <v>37.575150300601202</v>
      </c>
      <c r="I130" s="31">
        <f t="shared" si="22"/>
        <v>28.628685943315201</v>
      </c>
    </row>
    <row r="131" spans="1:9" x14ac:dyDescent="0.45">
      <c r="A131">
        <f t="shared" si="23"/>
        <v>2.3237900077244502</v>
      </c>
      <c r="B131" s="34">
        <v>324</v>
      </c>
      <c r="C131" s="36">
        <v>10427</v>
      </c>
      <c r="D131" s="36">
        <v>10569</v>
      </c>
      <c r="E131" s="36">
        <v>10595.5</v>
      </c>
      <c r="G131" s="31">
        <f t="shared" si="20"/>
        <v>36.501574577726885</v>
      </c>
      <c r="H131" s="31">
        <f t="shared" si="21"/>
        <v>38.290867449184084</v>
      </c>
      <c r="I131" s="31">
        <f t="shared" si="22"/>
        <v>29.702261666189521</v>
      </c>
    </row>
    <row r="132" spans="1:9" x14ac:dyDescent="0.45">
      <c r="A132">
        <f t="shared" si="23"/>
        <v>4.905778905196061</v>
      </c>
      <c r="B132" s="34">
        <v>1444</v>
      </c>
      <c r="C132" s="36">
        <v>10461.5</v>
      </c>
      <c r="D132" s="36">
        <v>10604.5</v>
      </c>
      <c r="E132" s="36">
        <v>10624.5</v>
      </c>
      <c r="G132" s="31">
        <f t="shared" si="20"/>
        <v>61.193816203836242</v>
      </c>
      <c r="H132" s="31">
        <f t="shared" si="21"/>
        <v>63.698826223876324</v>
      </c>
      <c r="I132" s="31">
        <f t="shared" si="22"/>
        <v>50.458058975093046</v>
      </c>
    </row>
    <row r="133" spans="1:9" x14ac:dyDescent="0.45">
      <c r="B133" s="1"/>
      <c r="F133" s="4" t="s">
        <v>3</v>
      </c>
      <c r="G133" s="31">
        <f>SLOPE(G116:G132,$A$68:$A$84)</f>
        <v>13.118192806691473</v>
      </c>
      <c r="H133" s="31">
        <f>SLOPE(H116:H132,$A$68:$A$84)</f>
        <v>13.118055267711767</v>
      </c>
      <c r="I133" s="31">
        <f>SLOPE(I116:I132,$A$68:$A$84)</f>
        <v>10.753072511614345</v>
      </c>
    </row>
    <row r="134" spans="1:9" x14ac:dyDescent="0.45">
      <c r="B134" s="1"/>
      <c r="G134" s="15" t="s">
        <v>12</v>
      </c>
      <c r="H134" s="17">
        <f>AVERAGE(G133:I133)</f>
        <v>12.329773528672527</v>
      </c>
    </row>
    <row r="135" spans="1:9" x14ac:dyDescent="0.45">
      <c r="B135" s="1"/>
      <c r="G135" s="15" t="s">
        <v>13</v>
      </c>
      <c r="H135" s="17">
        <f>_xlfn.STDEV.S(G133:I133)</f>
        <v>1.3654631366768843</v>
      </c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4"/>
      <c r="F151" s="4"/>
    </row>
    <row r="152" spans="2:8" s="5" customFormat="1" x14ac:dyDescent="0.45">
      <c r="B152" s="6"/>
    </row>
    <row r="153" spans="2:8" x14ac:dyDescent="0.45">
      <c r="B153" s="1"/>
      <c r="C153" s="1"/>
      <c r="F153" s="1"/>
    </row>
    <row r="154" spans="2:8" x14ac:dyDescent="0.45">
      <c r="B154" s="1"/>
      <c r="H154" s="2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4"/>
      <c r="F172" s="4"/>
    </row>
    <row r="173" spans="2:8" x14ac:dyDescent="0.45">
      <c r="B173" s="1"/>
      <c r="C173" s="1"/>
      <c r="F173" s="1"/>
    </row>
    <row r="174" spans="2:8" x14ac:dyDescent="0.45">
      <c r="B174" s="1"/>
      <c r="H174" s="2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F192" s="4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  <row r="293" spans="2:2" x14ac:dyDescent="0.45">
      <c r="B293" s="1"/>
    </row>
    <row r="294" spans="2:2" x14ac:dyDescent="0.45">
      <c r="B294" s="1"/>
    </row>
  </sheetData>
  <mergeCells count="8">
    <mergeCell ref="C114:E114"/>
    <mergeCell ref="G114:I114"/>
    <mergeCell ref="C42:E42"/>
    <mergeCell ref="G42:I42"/>
    <mergeCell ref="C66:E66"/>
    <mergeCell ref="G66:I66"/>
    <mergeCell ref="C90:E90"/>
    <mergeCell ref="G90:I90"/>
  </mergeCells>
  <phoneticPr fontId="7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4592D-0FF9-48D1-8A15-C7BF5652A060}">
  <sheetPr>
    <tabColor rgb="FFFFFF00"/>
  </sheetPr>
  <dimension ref="A1:AC294"/>
  <sheetViews>
    <sheetView zoomScale="64" zoomScaleNormal="120" workbookViewId="0">
      <selection activeCell="B2" sqref="B2"/>
    </sheetView>
  </sheetViews>
  <sheetFormatPr defaultColWidth="8.73046875" defaultRowHeight="14.25" x14ac:dyDescent="0.45"/>
  <cols>
    <col min="1" max="1" width="22.398437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17</v>
      </c>
    </row>
    <row r="2" spans="1:8" ht="23.25" x14ac:dyDescent="0.7">
      <c r="A2" s="12" t="s">
        <v>31</v>
      </c>
      <c r="B2" s="12"/>
    </row>
    <row r="4" spans="1:8" x14ac:dyDescent="0.45">
      <c r="A4" t="s">
        <v>18</v>
      </c>
      <c r="B4" s="21">
        <v>43627</v>
      </c>
      <c r="C4" s="18"/>
    </row>
    <row r="5" spans="1:8" x14ac:dyDescent="0.45">
      <c r="A5" t="s">
        <v>19</v>
      </c>
      <c r="B5" s="22">
        <v>43697</v>
      </c>
      <c r="C5" s="55"/>
    </row>
    <row r="6" spans="1:8" x14ac:dyDescent="0.45">
      <c r="A6" s="37" t="s">
        <v>20</v>
      </c>
      <c r="B6" s="22">
        <v>43760</v>
      </c>
      <c r="C6" t="s">
        <v>38</v>
      </c>
    </row>
    <row r="7" spans="1:8" x14ac:dyDescent="0.45">
      <c r="B7" s="18"/>
    </row>
    <row r="8" spans="1:8" x14ac:dyDescent="0.45">
      <c r="A8" s="8" t="s">
        <v>4</v>
      </c>
      <c r="D8" s="13" t="s">
        <v>16</v>
      </c>
      <c r="G8" s="13" t="s">
        <v>16</v>
      </c>
    </row>
    <row r="9" spans="1:8" x14ac:dyDescent="0.45">
      <c r="A9" s="8"/>
      <c r="D9" s="13"/>
      <c r="G9" s="13"/>
    </row>
    <row r="10" spans="1:8" x14ac:dyDescent="0.45">
      <c r="A10" s="8" t="s">
        <v>33</v>
      </c>
      <c r="B10" s="26" t="s">
        <v>14</v>
      </c>
      <c r="D10" s="13" t="s">
        <v>5</v>
      </c>
      <c r="E10" s="26" t="s">
        <v>14</v>
      </c>
      <c r="G10" s="13" t="s">
        <v>33</v>
      </c>
      <c r="H10" s="26" t="s">
        <v>14</v>
      </c>
    </row>
    <row r="11" spans="1:8" x14ac:dyDescent="0.45">
      <c r="A11" s="23" t="s">
        <v>10</v>
      </c>
      <c r="B11" s="24" t="s">
        <v>32</v>
      </c>
      <c r="D11" s="25" t="s">
        <v>10</v>
      </c>
      <c r="E11" s="24" t="s">
        <v>32</v>
      </c>
      <c r="G11" s="25" t="s">
        <v>10</v>
      </c>
      <c r="H11" s="24" t="s">
        <v>32</v>
      </c>
    </row>
    <row r="12" spans="1:8" x14ac:dyDescent="0.45">
      <c r="A12" s="23" t="s">
        <v>11</v>
      </c>
      <c r="B12" s="24" t="s">
        <v>32</v>
      </c>
      <c r="D12" s="25" t="s">
        <v>11</v>
      </c>
      <c r="E12" s="24" t="s">
        <v>32</v>
      </c>
      <c r="G12" s="25" t="s">
        <v>11</v>
      </c>
      <c r="H12" s="24" t="s">
        <v>32</v>
      </c>
    </row>
    <row r="13" spans="1:8" x14ac:dyDescent="0.45">
      <c r="A13" s="23" t="s">
        <v>26</v>
      </c>
      <c r="B13" s="24" t="s">
        <v>32</v>
      </c>
      <c r="D13" s="25" t="s">
        <v>26</v>
      </c>
      <c r="E13" s="24" t="s">
        <v>32</v>
      </c>
      <c r="G13" s="25" t="s">
        <v>26</v>
      </c>
      <c r="H13" s="24" t="s">
        <v>32</v>
      </c>
    </row>
    <row r="14" spans="1:8" x14ac:dyDescent="0.45">
      <c r="A14" s="23" t="s">
        <v>27</v>
      </c>
      <c r="B14" s="24" t="s">
        <v>32</v>
      </c>
      <c r="D14" s="25" t="s">
        <v>27</v>
      </c>
      <c r="E14" s="24" t="s">
        <v>32</v>
      </c>
      <c r="G14" s="25" t="s">
        <v>27</v>
      </c>
      <c r="H14" s="24" t="s">
        <v>32</v>
      </c>
    </row>
    <row r="15" spans="1:8" x14ac:dyDescent="0.45">
      <c r="A15" s="23" t="s">
        <v>36</v>
      </c>
      <c r="B15" s="24" t="s">
        <v>32</v>
      </c>
      <c r="D15" s="25" t="s">
        <v>36</v>
      </c>
      <c r="E15" s="24" t="s">
        <v>32</v>
      </c>
      <c r="G15" s="25" t="s">
        <v>36</v>
      </c>
      <c r="H15" s="24" t="s">
        <v>32</v>
      </c>
    </row>
    <row r="16" spans="1:8" x14ac:dyDescent="0.45">
      <c r="A16" s="23" t="s">
        <v>37</v>
      </c>
      <c r="B16" s="24" t="s">
        <v>32</v>
      </c>
      <c r="D16" s="25" t="s">
        <v>37</v>
      </c>
      <c r="E16" s="24" t="s">
        <v>32</v>
      </c>
      <c r="G16" s="25" t="s">
        <v>37</v>
      </c>
      <c r="H16" s="24" t="s">
        <v>32</v>
      </c>
    </row>
    <row r="17" spans="1:8" x14ac:dyDescent="0.45">
      <c r="A17" s="8" t="s">
        <v>34</v>
      </c>
      <c r="B17" s="8"/>
      <c r="D17" s="13" t="s">
        <v>6</v>
      </c>
      <c r="E17" s="14"/>
      <c r="G17" s="13" t="s">
        <v>34</v>
      </c>
      <c r="H17" s="14"/>
    </row>
    <row r="18" spans="1:8" x14ac:dyDescent="0.45">
      <c r="A18" s="23" t="s">
        <v>10</v>
      </c>
      <c r="B18" s="24" t="s">
        <v>32</v>
      </c>
      <c r="D18" s="25" t="s">
        <v>10</v>
      </c>
      <c r="E18" s="24" t="s">
        <v>32</v>
      </c>
      <c r="G18" s="25" t="s">
        <v>10</v>
      </c>
      <c r="H18" s="24" t="s">
        <v>32</v>
      </c>
    </row>
    <row r="19" spans="1:8" x14ac:dyDescent="0.45">
      <c r="A19" s="23" t="s">
        <v>11</v>
      </c>
      <c r="B19" s="24" t="s">
        <v>32</v>
      </c>
      <c r="D19" s="25" t="s">
        <v>11</v>
      </c>
      <c r="E19" s="24" t="s">
        <v>32</v>
      </c>
      <c r="G19" s="25" t="s">
        <v>11</v>
      </c>
      <c r="H19" s="24" t="s">
        <v>32</v>
      </c>
    </row>
    <row r="20" spans="1:8" x14ac:dyDescent="0.45">
      <c r="A20" s="23" t="s">
        <v>26</v>
      </c>
      <c r="B20" s="24" t="s">
        <v>32</v>
      </c>
      <c r="D20" s="25" t="s">
        <v>26</v>
      </c>
      <c r="E20" s="24" t="s">
        <v>32</v>
      </c>
      <c r="G20" s="25" t="s">
        <v>26</v>
      </c>
      <c r="H20" s="24" t="s">
        <v>32</v>
      </c>
    </row>
    <row r="21" spans="1:8" x14ac:dyDescent="0.45">
      <c r="A21" s="23" t="s">
        <v>27</v>
      </c>
      <c r="B21" s="24" t="s">
        <v>32</v>
      </c>
      <c r="D21" s="25" t="s">
        <v>27</v>
      </c>
      <c r="E21" s="24" t="s">
        <v>32</v>
      </c>
      <c r="G21" s="25" t="s">
        <v>27</v>
      </c>
      <c r="H21" s="24" t="s">
        <v>32</v>
      </c>
    </row>
    <row r="22" spans="1:8" x14ac:dyDescent="0.45">
      <c r="A22" s="23" t="s">
        <v>36</v>
      </c>
      <c r="B22" s="24" t="s">
        <v>32</v>
      </c>
      <c r="D22" s="25" t="s">
        <v>36</v>
      </c>
      <c r="E22" s="24" t="s">
        <v>32</v>
      </c>
      <c r="G22" s="25" t="s">
        <v>36</v>
      </c>
      <c r="H22" s="24" t="s">
        <v>32</v>
      </c>
    </row>
    <row r="23" spans="1:8" x14ac:dyDescent="0.45">
      <c r="A23" s="23" t="s">
        <v>37</v>
      </c>
      <c r="B23" s="24" t="s">
        <v>32</v>
      </c>
      <c r="D23" s="25" t="s">
        <v>37</v>
      </c>
      <c r="E23" s="24" t="s">
        <v>32</v>
      </c>
      <c r="G23" s="25" t="s">
        <v>37</v>
      </c>
      <c r="H23" s="24" t="s">
        <v>32</v>
      </c>
    </row>
    <row r="24" spans="1:8" x14ac:dyDescent="0.45">
      <c r="A24" s="8" t="s">
        <v>35</v>
      </c>
      <c r="B24" s="8"/>
      <c r="D24" s="13" t="s">
        <v>7</v>
      </c>
      <c r="E24" s="14"/>
      <c r="G24" s="13" t="s">
        <v>35</v>
      </c>
      <c r="H24" s="14"/>
    </row>
    <row r="25" spans="1:8" x14ac:dyDescent="0.45">
      <c r="A25" s="23" t="s">
        <v>10</v>
      </c>
      <c r="B25" s="24" t="s">
        <v>32</v>
      </c>
      <c r="D25" s="25" t="s">
        <v>10</v>
      </c>
      <c r="E25" s="24" t="s">
        <v>32</v>
      </c>
      <c r="G25" s="25" t="s">
        <v>10</v>
      </c>
      <c r="H25" s="24" t="s">
        <v>32</v>
      </c>
    </row>
    <row r="26" spans="1:8" x14ac:dyDescent="0.45">
      <c r="A26" s="23" t="s">
        <v>11</v>
      </c>
      <c r="B26" s="24" t="s">
        <v>32</v>
      </c>
      <c r="D26" s="25" t="s">
        <v>11</v>
      </c>
      <c r="E26" s="24" t="s">
        <v>32</v>
      </c>
      <c r="G26" s="25" t="s">
        <v>11</v>
      </c>
      <c r="H26" s="24" t="s">
        <v>32</v>
      </c>
    </row>
    <row r="27" spans="1:8" x14ac:dyDescent="0.45">
      <c r="A27" s="23" t="s">
        <v>26</v>
      </c>
      <c r="B27" s="24" t="s">
        <v>32</v>
      </c>
      <c r="D27" s="25" t="s">
        <v>26</v>
      </c>
      <c r="E27" s="24" t="s">
        <v>32</v>
      </c>
      <c r="G27" s="25" t="s">
        <v>26</v>
      </c>
      <c r="H27" s="24" t="s">
        <v>32</v>
      </c>
    </row>
    <row r="28" spans="1:8" x14ac:dyDescent="0.45">
      <c r="A28" s="23" t="s">
        <v>27</v>
      </c>
      <c r="B28" s="24" t="s">
        <v>32</v>
      </c>
      <c r="D28" s="25" t="s">
        <v>27</v>
      </c>
      <c r="E28" s="24" t="s">
        <v>32</v>
      </c>
      <c r="G28" s="25" t="s">
        <v>27</v>
      </c>
      <c r="H28" s="24" t="s">
        <v>32</v>
      </c>
    </row>
    <row r="29" spans="1:8" x14ac:dyDescent="0.45">
      <c r="A29" s="23" t="s">
        <v>36</v>
      </c>
      <c r="B29" s="24" t="s">
        <v>32</v>
      </c>
      <c r="D29" s="25" t="s">
        <v>36</v>
      </c>
      <c r="E29" s="24" t="s">
        <v>32</v>
      </c>
      <c r="G29" s="25" t="s">
        <v>36</v>
      </c>
      <c r="H29" s="24" t="s">
        <v>32</v>
      </c>
    </row>
    <row r="30" spans="1:8" x14ac:dyDescent="0.45">
      <c r="A30" s="23" t="s">
        <v>37</v>
      </c>
      <c r="B30" s="24" t="s">
        <v>32</v>
      </c>
      <c r="D30" s="25" t="s">
        <v>37</v>
      </c>
      <c r="E30" s="24" t="s">
        <v>32</v>
      </c>
      <c r="G30" s="25" t="s">
        <v>37</v>
      </c>
      <c r="H30" s="24" t="s">
        <v>32</v>
      </c>
    </row>
    <row r="31" spans="1:8" x14ac:dyDescent="0.45">
      <c r="A31" s="10" t="s">
        <v>12</v>
      </c>
      <c r="B31" s="11" t="e">
        <f>AVERAGE(B25:B30,B18:B23,B11:B16)</f>
        <v>#DIV/0!</v>
      </c>
      <c r="D31" s="15" t="s">
        <v>12</v>
      </c>
      <c r="E31" s="17" t="e">
        <f>AVERAGE(E25:E30,E18:E23,E11:E16)</f>
        <v>#DIV/0!</v>
      </c>
      <c r="G31" s="15" t="s">
        <v>12</v>
      </c>
      <c r="H31" s="17" t="e">
        <f>AVERAGE(H25:H30,H18:H23,H11:H16)</f>
        <v>#DIV/0!</v>
      </c>
    </row>
    <row r="32" spans="1:8" x14ac:dyDescent="0.45">
      <c r="A32" s="10" t="s">
        <v>13</v>
      </c>
      <c r="B32" s="11" t="e">
        <f>_xlfn.STDEV.S(B25:B30,B18:B23,B11:B16)</f>
        <v>#DIV/0!</v>
      </c>
      <c r="D32" s="15" t="s">
        <v>13</v>
      </c>
      <c r="E32" s="17" t="e">
        <f>_xlfn.STDEV.S(E25:E30,E18:E23,E11:E16)</f>
        <v>#DIV/0!</v>
      </c>
      <c r="G32" s="15" t="s">
        <v>13</v>
      </c>
      <c r="H32" s="17" t="e">
        <f>_xlfn.STDEV.S(H25:H30,H18:H23,H11:H16)</f>
        <v>#DIV/0!</v>
      </c>
    </row>
    <row r="36" spans="1:11" x14ac:dyDescent="0.45">
      <c r="A36" s="28" t="s">
        <v>28</v>
      </c>
      <c r="B36" s="29">
        <v>5</v>
      </c>
    </row>
    <row r="37" spans="1:11" x14ac:dyDescent="0.45">
      <c r="A37" s="28" t="s">
        <v>9</v>
      </c>
      <c r="B37" s="29">
        <f>5+4+5</f>
        <v>14</v>
      </c>
      <c r="E37" s="30"/>
    </row>
    <row r="38" spans="1:11" x14ac:dyDescent="0.45">
      <c r="A38" s="28" t="s">
        <v>8</v>
      </c>
      <c r="B38" s="29">
        <v>100</v>
      </c>
    </row>
    <row r="39" spans="1:11" x14ac:dyDescent="0.45">
      <c r="A39" s="28" t="s">
        <v>0</v>
      </c>
      <c r="B39" s="29">
        <f>B37*B38</f>
        <v>1400</v>
      </c>
    </row>
    <row r="41" spans="1:11" x14ac:dyDescent="0.45">
      <c r="B41" s="27" t="s">
        <v>25</v>
      </c>
    </row>
    <row r="42" spans="1:11" x14ac:dyDescent="0.45">
      <c r="A42" s="7"/>
      <c r="C42" s="70" t="s">
        <v>29</v>
      </c>
      <c r="D42" s="70"/>
      <c r="E42" s="70"/>
      <c r="G42" s="71" t="s">
        <v>1</v>
      </c>
      <c r="H42" s="71"/>
      <c r="I42" s="71"/>
    </row>
    <row r="43" spans="1:11" x14ac:dyDescent="0.45">
      <c r="B43" s="34" t="s">
        <v>2</v>
      </c>
      <c r="C43" s="35" t="s">
        <v>5</v>
      </c>
      <c r="D43" s="35" t="s">
        <v>6</v>
      </c>
      <c r="E43" s="35" t="s">
        <v>7</v>
      </c>
      <c r="G43" s="43" t="s">
        <v>5</v>
      </c>
      <c r="H43" s="41" t="s">
        <v>6</v>
      </c>
      <c r="I43" s="42" t="s">
        <v>7</v>
      </c>
    </row>
    <row r="44" spans="1:11" x14ac:dyDescent="0.45">
      <c r="A44">
        <f>SQRT(B44/60)</f>
        <v>0</v>
      </c>
      <c r="B44" s="57">
        <v>0</v>
      </c>
      <c r="C44" s="36">
        <v>11901.5</v>
      </c>
      <c r="D44" s="36">
        <v>11904.5</v>
      </c>
      <c r="E44" s="36">
        <v>11697.5</v>
      </c>
      <c r="G44" s="32">
        <f>(C44-C$44)/(0.000998*$B$39)</f>
        <v>0</v>
      </c>
      <c r="H44" s="32">
        <f t="shared" ref="H44:I59" si="0">(D44-D$44)/(0.000998*$B$39)</f>
        <v>0</v>
      </c>
      <c r="I44" s="32">
        <f t="shared" si="0"/>
        <v>0</v>
      </c>
      <c r="J44" s="39">
        <f>AVERAGE(G44:I44)</f>
        <v>0</v>
      </c>
      <c r="K44" s="39">
        <f>_xlfn.STDEV.S(G44:I44)</f>
        <v>0</v>
      </c>
    </row>
    <row r="45" spans="1:11" x14ac:dyDescent="0.45">
      <c r="A45">
        <f t="shared" ref="A45:A60" si="1">SQRT(B45/60)</f>
        <v>0.12909944487358055</v>
      </c>
      <c r="B45" s="57">
        <v>1</v>
      </c>
      <c r="C45" s="36">
        <v>11903.5</v>
      </c>
      <c r="D45" s="36">
        <v>11905.5</v>
      </c>
      <c r="E45" s="36">
        <v>11700.5</v>
      </c>
      <c r="G45" s="32">
        <f t="shared" ref="G45:G60" si="2">(C45-C$44)/(0.000998*$B$39)</f>
        <v>1.4314342971657601</v>
      </c>
      <c r="H45" s="32">
        <f t="shared" si="0"/>
        <v>0.71571714858288005</v>
      </c>
      <c r="I45" s="32">
        <f t="shared" si="0"/>
        <v>2.1471514457486403</v>
      </c>
      <c r="J45" s="39">
        <f t="shared" ref="J45:J61" si="3">AVERAGE(G45:I45)</f>
        <v>1.4314342971657601</v>
      </c>
      <c r="K45" s="39">
        <f t="shared" ref="K45:K61" si="4">_xlfn.STDEV.S(G45:I45)</f>
        <v>0.71571714858288005</v>
      </c>
    </row>
    <row r="46" spans="1:11" x14ac:dyDescent="0.45">
      <c r="A46">
        <f t="shared" si="1"/>
        <v>0.5163977794943222</v>
      </c>
      <c r="B46" s="57">
        <v>16</v>
      </c>
      <c r="C46" s="36">
        <v>11906.5</v>
      </c>
      <c r="D46" s="36">
        <v>11912.5</v>
      </c>
      <c r="E46" s="36">
        <v>11705.5</v>
      </c>
      <c r="G46" s="32">
        <f t="shared" si="2"/>
        <v>3.5785857429144001</v>
      </c>
      <c r="H46" s="32">
        <f t="shared" si="0"/>
        <v>5.7257371886630404</v>
      </c>
      <c r="I46" s="32">
        <f t="shared" si="0"/>
        <v>5.7257371886630404</v>
      </c>
      <c r="J46" s="39">
        <f t="shared" si="3"/>
        <v>5.0100200400801604</v>
      </c>
      <c r="K46" s="39">
        <f t="shared" si="4"/>
        <v>1.2396584651938696</v>
      </c>
    </row>
    <row r="47" spans="1:11" x14ac:dyDescent="0.45">
      <c r="A47">
        <f t="shared" si="1"/>
        <v>0.7745966692414834</v>
      </c>
      <c r="B47" s="57">
        <v>36</v>
      </c>
      <c r="C47" s="36">
        <v>11907</v>
      </c>
      <c r="D47" s="36">
        <v>11916.5</v>
      </c>
      <c r="E47" s="36">
        <v>11712</v>
      </c>
      <c r="G47" s="32">
        <f t="shared" si="2"/>
        <v>3.9364443172058401</v>
      </c>
      <c r="H47" s="32">
        <f t="shared" si="0"/>
        <v>8.588605782994561</v>
      </c>
      <c r="I47" s="32">
        <f t="shared" si="0"/>
        <v>10.37789865445176</v>
      </c>
      <c r="J47" s="39">
        <f t="shared" si="3"/>
        <v>7.6343162515507208</v>
      </c>
      <c r="K47" s="39">
        <f t="shared" si="4"/>
        <v>3.3250691537280184</v>
      </c>
    </row>
    <row r="48" spans="1:11" x14ac:dyDescent="0.45">
      <c r="A48">
        <f t="shared" si="1"/>
        <v>0.9036961141150639</v>
      </c>
      <c r="B48" s="57">
        <v>49</v>
      </c>
      <c r="C48" s="36">
        <v>11906.5</v>
      </c>
      <c r="D48" s="36">
        <v>11919</v>
      </c>
      <c r="E48" s="36">
        <v>11715</v>
      </c>
      <c r="G48" s="32">
        <f t="shared" si="2"/>
        <v>3.5785857429144001</v>
      </c>
      <c r="H48" s="32">
        <f t="shared" si="0"/>
        <v>10.37789865445176</v>
      </c>
      <c r="I48" s="32">
        <f t="shared" si="0"/>
        <v>12.525050100200401</v>
      </c>
      <c r="J48" s="39">
        <f t="shared" si="3"/>
        <v>8.8271781658555213</v>
      </c>
      <c r="K48" s="39">
        <f t="shared" si="4"/>
        <v>4.6704771329449093</v>
      </c>
    </row>
    <row r="49" spans="1:11" x14ac:dyDescent="0.45">
      <c r="A49">
        <f t="shared" si="1"/>
        <v>1.0327955589886444</v>
      </c>
      <c r="B49" s="57">
        <v>64</v>
      </c>
      <c r="C49" s="36">
        <v>11908</v>
      </c>
      <c r="D49" s="36">
        <v>11922.5</v>
      </c>
      <c r="E49" s="36">
        <v>11719</v>
      </c>
      <c r="G49" s="32">
        <f t="shared" si="2"/>
        <v>4.65216146578872</v>
      </c>
      <c r="H49" s="32">
        <f t="shared" si="0"/>
        <v>12.882908674491841</v>
      </c>
      <c r="I49" s="32">
        <f t="shared" si="0"/>
        <v>15.387918694531921</v>
      </c>
      <c r="J49" s="39">
        <f t="shared" si="3"/>
        <v>10.97432961160416</v>
      </c>
      <c r="K49" s="39">
        <f t="shared" si="4"/>
        <v>5.6165938386265646</v>
      </c>
    </row>
    <row r="50" spans="1:11" x14ac:dyDescent="0.45">
      <c r="A50">
        <f t="shared" si="1"/>
        <v>1.1618950038622251</v>
      </c>
      <c r="B50" s="57">
        <v>81</v>
      </c>
      <c r="C50" s="36">
        <v>11910</v>
      </c>
      <c r="D50" s="36">
        <v>11925.5</v>
      </c>
      <c r="E50" s="36">
        <v>11724</v>
      </c>
      <c r="G50" s="32">
        <f t="shared" si="2"/>
        <v>6.0835957629544808</v>
      </c>
      <c r="H50" s="32">
        <f t="shared" si="0"/>
        <v>15.030060120240481</v>
      </c>
      <c r="I50" s="32">
        <f t="shared" si="0"/>
        <v>18.966504437446321</v>
      </c>
      <c r="J50" s="39">
        <f t="shared" si="3"/>
        <v>13.360053440213761</v>
      </c>
      <c r="K50" s="39">
        <f t="shared" si="4"/>
        <v>6.6018198788155837</v>
      </c>
    </row>
    <row r="51" spans="1:11" x14ac:dyDescent="0.45">
      <c r="A51">
        <f t="shared" si="1"/>
        <v>1.2909944487358056</v>
      </c>
      <c r="B51" s="57">
        <v>100</v>
      </c>
      <c r="C51" s="36">
        <v>11909.5</v>
      </c>
      <c r="D51" s="36">
        <v>11927</v>
      </c>
      <c r="E51" s="36">
        <v>11727</v>
      </c>
      <c r="G51" s="32">
        <f t="shared" si="2"/>
        <v>5.7257371886630404</v>
      </c>
      <c r="H51" s="32">
        <f t="shared" si="0"/>
        <v>16.103635843114802</v>
      </c>
      <c r="I51" s="32">
        <f t="shared" si="0"/>
        <v>21.113655883194962</v>
      </c>
      <c r="J51" s="39">
        <f t="shared" si="3"/>
        <v>14.314342971657601</v>
      </c>
      <c r="K51" s="39">
        <f t="shared" si="4"/>
        <v>7.8484512594694111</v>
      </c>
    </row>
    <row r="52" spans="1:11" x14ac:dyDescent="0.45">
      <c r="A52">
        <f t="shared" si="1"/>
        <v>1.4200938936093861</v>
      </c>
      <c r="B52" s="57">
        <v>121</v>
      </c>
      <c r="C52" s="36">
        <v>11911</v>
      </c>
      <c r="D52" s="36">
        <v>11932</v>
      </c>
      <c r="E52" s="36">
        <v>11730</v>
      </c>
      <c r="G52" s="32">
        <f t="shared" si="2"/>
        <v>6.7993129115373607</v>
      </c>
      <c r="H52" s="32">
        <f t="shared" si="0"/>
        <v>19.6822215860292</v>
      </c>
      <c r="I52" s="32">
        <f t="shared" si="0"/>
        <v>23.260807328943603</v>
      </c>
      <c r="J52" s="39">
        <f t="shared" si="3"/>
        <v>16.580780608836722</v>
      </c>
      <c r="K52" s="39">
        <f t="shared" si="4"/>
        <v>8.6579097774711649</v>
      </c>
    </row>
    <row r="53" spans="1:11" x14ac:dyDescent="0.45">
      <c r="A53">
        <f t="shared" si="1"/>
        <v>1.5491933384829668</v>
      </c>
      <c r="B53" s="57">
        <v>144</v>
      </c>
      <c r="C53" s="36">
        <v>11910.5</v>
      </c>
      <c r="D53" s="36">
        <v>11932</v>
      </c>
      <c r="E53" s="36">
        <v>11731.5</v>
      </c>
      <c r="G53" s="32">
        <f t="shared" si="2"/>
        <v>6.4414543372459203</v>
      </c>
      <c r="H53" s="32">
        <f t="shared" si="0"/>
        <v>19.6822215860292</v>
      </c>
      <c r="I53" s="32">
        <f t="shared" si="0"/>
        <v>24.334383051817923</v>
      </c>
      <c r="J53" s="39">
        <f t="shared" si="3"/>
        <v>16.819352991697681</v>
      </c>
      <c r="K53" s="39">
        <f t="shared" si="4"/>
        <v>9.2836542879135724</v>
      </c>
    </row>
    <row r="54" spans="1:11" x14ac:dyDescent="0.45">
      <c r="A54">
        <f t="shared" si="1"/>
        <v>1.6782927833565473</v>
      </c>
      <c r="B54" s="57">
        <v>169</v>
      </c>
      <c r="C54" s="36">
        <v>11912</v>
      </c>
      <c r="D54" s="36">
        <v>11935.5</v>
      </c>
      <c r="E54" s="36">
        <v>11734.5</v>
      </c>
      <c r="G54" s="32">
        <f t="shared" si="2"/>
        <v>7.5150300601202407</v>
      </c>
      <c r="H54" s="32">
        <f t="shared" si="0"/>
        <v>22.187231606069282</v>
      </c>
      <c r="I54" s="32">
        <f t="shared" si="0"/>
        <v>26.48153449756656</v>
      </c>
      <c r="J54" s="39">
        <f t="shared" si="3"/>
        <v>18.727932054585363</v>
      </c>
      <c r="K54" s="39">
        <f t="shared" si="4"/>
        <v>9.9452067692979789</v>
      </c>
    </row>
    <row r="55" spans="1:11" x14ac:dyDescent="0.45">
      <c r="A55">
        <f t="shared" si="1"/>
        <v>1.8073922282301278</v>
      </c>
      <c r="B55" s="57">
        <v>196</v>
      </c>
      <c r="C55" s="36">
        <v>11913</v>
      </c>
      <c r="D55" s="36">
        <v>11937.5</v>
      </c>
      <c r="E55" s="36">
        <v>11738</v>
      </c>
      <c r="G55" s="32">
        <f t="shared" si="2"/>
        <v>8.2307472087031197</v>
      </c>
      <c r="H55" s="32">
        <f t="shared" si="0"/>
        <v>23.618665903235041</v>
      </c>
      <c r="I55" s="32">
        <f t="shared" si="0"/>
        <v>28.986544517606642</v>
      </c>
      <c r="J55" s="39">
        <f t="shared" si="3"/>
        <v>20.278652543181604</v>
      </c>
      <c r="K55" s="39">
        <f t="shared" si="4"/>
        <v>10.773464967969828</v>
      </c>
    </row>
    <row r="56" spans="1:11" x14ac:dyDescent="0.45">
      <c r="A56">
        <f t="shared" si="1"/>
        <v>1.9364916731037085</v>
      </c>
      <c r="B56" s="57">
        <v>225</v>
      </c>
      <c r="C56" s="36">
        <v>11914</v>
      </c>
      <c r="D56" s="36">
        <v>11940</v>
      </c>
      <c r="E56" s="36">
        <v>11740</v>
      </c>
      <c r="G56" s="32">
        <f t="shared" si="2"/>
        <v>8.9464643572860005</v>
      </c>
      <c r="H56" s="32">
        <f t="shared" si="0"/>
        <v>25.40795877469224</v>
      </c>
      <c r="I56" s="32">
        <f t="shared" si="0"/>
        <v>30.4179788147724</v>
      </c>
      <c r="J56" s="39">
        <f t="shared" si="3"/>
        <v>21.590800648916879</v>
      </c>
      <c r="K56" s="39">
        <f t="shared" si="4"/>
        <v>11.233187677253129</v>
      </c>
    </row>
    <row r="57" spans="1:11" x14ac:dyDescent="0.45">
      <c r="A57">
        <f t="shared" si="1"/>
        <v>2.0655911179772888</v>
      </c>
      <c r="B57" s="57">
        <v>256</v>
      </c>
      <c r="C57" s="36">
        <v>11915.5</v>
      </c>
      <c r="D57" s="36">
        <v>11943.5</v>
      </c>
      <c r="E57" s="36">
        <v>11745.5</v>
      </c>
      <c r="G57" s="32">
        <f t="shared" si="2"/>
        <v>10.020040080160321</v>
      </c>
      <c r="H57" s="32">
        <f t="shared" si="0"/>
        <v>27.912968794732322</v>
      </c>
      <c r="I57" s="32">
        <f t="shared" si="0"/>
        <v>34.354423131978244</v>
      </c>
      <c r="J57" s="39">
        <f t="shared" si="3"/>
        <v>24.095810668956961</v>
      </c>
      <c r="K57" s="39">
        <f t="shared" si="4"/>
        <v>12.608273939997915</v>
      </c>
    </row>
    <row r="58" spans="1:11" x14ac:dyDescent="0.45">
      <c r="A58">
        <f t="shared" si="1"/>
        <v>2.1946905628508695</v>
      </c>
      <c r="B58" s="57">
        <v>289</v>
      </c>
      <c r="C58" s="36">
        <v>11917.5</v>
      </c>
      <c r="D58" s="36">
        <v>11945</v>
      </c>
      <c r="E58" s="36">
        <v>11747.5</v>
      </c>
      <c r="G58" s="32">
        <f t="shared" si="2"/>
        <v>11.451474377326081</v>
      </c>
      <c r="H58" s="32">
        <f t="shared" si="0"/>
        <v>28.986544517606642</v>
      </c>
      <c r="I58" s="32">
        <f t="shared" si="0"/>
        <v>35.785857429144002</v>
      </c>
      <c r="J58" s="39">
        <f t="shared" si="3"/>
        <v>25.407958774692244</v>
      </c>
      <c r="K58" s="39">
        <f t="shared" si="4"/>
        <v>12.555686224483852</v>
      </c>
    </row>
    <row r="59" spans="1:11" x14ac:dyDescent="0.45">
      <c r="A59">
        <f t="shared" si="1"/>
        <v>2.3237900077244502</v>
      </c>
      <c r="B59" s="34">
        <v>324</v>
      </c>
      <c r="C59" s="36">
        <v>11917.5</v>
      </c>
      <c r="D59" s="36">
        <v>11947.5</v>
      </c>
      <c r="E59" s="36">
        <v>11749.5</v>
      </c>
      <c r="G59" s="32">
        <f t="shared" si="2"/>
        <v>11.451474377326081</v>
      </c>
      <c r="H59" s="32">
        <f t="shared" si="0"/>
        <v>30.775837389063842</v>
      </c>
      <c r="I59" s="32">
        <f t="shared" si="0"/>
        <v>37.21729172630976</v>
      </c>
      <c r="J59" s="39">
        <f t="shared" si="3"/>
        <v>26.48153449756656</v>
      </c>
      <c r="K59" s="39">
        <f t="shared" si="4"/>
        <v>13.408956480958473</v>
      </c>
    </row>
    <row r="60" spans="1:11" x14ac:dyDescent="0.45">
      <c r="A60">
        <f t="shared" si="1"/>
        <v>4.905778905196061</v>
      </c>
      <c r="B60" s="34">
        <v>1444</v>
      </c>
      <c r="C60" s="36">
        <v>11939.5</v>
      </c>
      <c r="D60" s="36">
        <v>11990.5</v>
      </c>
      <c r="E60" s="36">
        <v>11798.5</v>
      </c>
      <c r="G60" s="32">
        <f t="shared" si="2"/>
        <v>27.197251646149443</v>
      </c>
      <c r="H60" s="32">
        <f t="shared" ref="H60:I60" si="5">(D60-D$44)/(0.000998*$B$39)</f>
        <v>61.551674778127683</v>
      </c>
      <c r="I60" s="32">
        <f t="shared" si="5"/>
        <v>72.287432006870887</v>
      </c>
      <c r="J60" s="39">
        <f t="shared" si="3"/>
        <v>53.678786143716003</v>
      </c>
      <c r="K60" s="39">
        <f t="shared" si="4"/>
        <v>23.553510838683568</v>
      </c>
    </row>
    <row r="61" spans="1:11" x14ac:dyDescent="0.45">
      <c r="B61" s="1"/>
      <c r="F61" s="40" t="s">
        <v>3</v>
      </c>
      <c r="G61" s="32">
        <f>SLOPE(G44:G60,$A$44:$A$60)</f>
        <v>5.3600315782420829</v>
      </c>
      <c r="H61" s="32">
        <f>SLOPE(H44:H60,$A$44:$A$60)</f>
        <v>12.926738546936454</v>
      </c>
      <c r="I61" s="32">
        <f>SLOPE(I44:I60,$A$44:$A$60)</f>
        <v>15.25004699218203</v>
      </c>
      <c r="J61" s="39">
        <f t="shared" si="3"/>
        <v>11.178939039120188</v>
      </c>
      <c r="K61" s="39">
        <f t="shared" si="4"/>
        <v>5.1714798231874193</v>
      </c>
    </row>
    <row r="62" spans="1:11" x14ac:dyDescent="0.45">
      <c r="B62" s="1"/>
      <c r="G62" s="38" t="s">
        <v>12</v>
      </c>
      <c r="H62" s="39">
        <f>AVERAGE(G61:I61)</f>
        <v>11.178939039120188</v>
      </c>
    </row>
    <row r="63" spans="1:11" x14ac:dyDescent="0.45">
      <c r="B63" s="1"/>
      <c r="G63" s="38" t="s">
        <v>13</v>
      </c>
      <c r="H63" s="39">
        <f>_xlfn.STDEV.S(G61:I61)</f>
        <v>5.1714798231874193</v>
      </c>
    </row>
    <row r="65" spans="1:29" x14ac:dyDescent="0.45">
      <c r="B65" s="8" t="s">
        <v>4</v>
      </c>
      <c r="V65" s="1"/>
      <c r="Z65" s="1"/>
      <c r="AA65" s="1"/>
      <c r="AB65" s="1"/>
      <c r="AC65" s="1"/>
    </row>
    <row r="66" spans="1:29" x14ac:dyDescent="0.45">
      <c r="A66" s="7"/>
      <c r="C66" s="70" t="s">
        <v>29</v>
      </c>
      <c r="D66" s="70"/>
      <c r="E66" s="70"/>
      <c r="G66" s="71" t="s">
        <v>1</v>
      </c>
      <c r="H66" s="71"/>
      <c r="I66" s="71"/>
      <c r="V66" s="1"/>
    </row>
    <row r="67" spans="1:29" x14ac:dyDescent="0.45">
      <c r="A67" s="32"/>
      <c r="B67" s="34" t="s">
        <v>2</v>
      </c>
      <c r="C67" s="35" t="s">
        <v>33</v>
      </c>
      <c r="D67" s="35" t="s">
        <v>34</v>
      </c>
      <c r="E67" s="35" t="s">
        <v>35</v>
      </c>
      <c r="F67" s="32"/>
      <c r="G67" s="43" t="s">
        <v>33</v>
      </c>
      <c r="H67" s="41" t="s">
        <v>34</v>
      </c>
      <c r="I67" s="42" t="s">
        <v>35</v>
      </c>
      <c r="V67" s="1"/>
      <c r="Z67" s="3"/>
      <c r="AA67" s="3"/>
      <c r="AB67" s="3"/>
      <c r="AC67" s="3"/>
    </row>
    <row r="68" spans="1:29" x14ac:dyDescent="0.45">
      <c r="A68">
        <f>SQRT(B68/60)</f>
        <v>0</v>
      </c>
      <c r="B68" s="57">
        <v>0</v>
      </c>
      <c r="C68" s="36">
        <v>11825</v>
      </c>
      <c r="D68" s="36">
        <v>11817.5</v>
      </c>
      <c r="E68" s="36">
        <v>12013.5</v>
      </c>
      <c r="F68" s="32"/>
      <c r="G68" s="32">
        <f t="shared" ref="G68:G84" si="6">(C68-C$68)/(0.000998*$B$39)</f>
        <v>0</v>
      </c>
      <c r="H68" s="32">
        <f t="shared" ref="H68:H84" si="7">(D68-D$68)/(0.000998*$B$39)</f>
        <v>0</v>
      </c>
      <c r="I68" s="32">
        <f t="shared" ref="I68:I84" si="8">(E68-E$68)/(0.000998*$B$39)</f>
        <v>0</v>
      </c>
      <c r="J68" s="39">
        <f>AVERAGE(G68:I68)</f>
        <v>0</v>
      </c>
      <c r="K68" s="39">
        <f>_xlfn.STDEV.S(G68:I68)</f>
        <v>0</v>
      </c>
      <c r="V68" s="1"/>
      <c r="W68" s="3"/>
      <c r="X68" s="3"/>
      <c r="Y68" s="3"/>
      <c r="Z68" s="3"/>
      <c r="AA68" s="3"/>
      <c r="AB68" s="3"/>
      <c r="AC68" s="3"/>
    </row>
    <row r="69" spans="1:29" x14ac:dyDescent="0.45">
      <c r="A69">
        <f t="shared" ref="A69:A84" si="9">SQRT(B69/60)</f>
        <v>0.12909944487358055</v>
      </c>
      <c r="B69" s="57">
        <v>1</v>
      </c>
      <c r="C69" s="36">
        <v>11827.5</v>
      </c>
      <c r="D69" s="36">
        <v>11820.5</v>
      </c>
      <c r="E69" s="36">
        <v>12017</v>
      </c>
      <c r="F69" s="32"/>
      <c r="G69" s="32">
        <f t="shared" si="6"/>
        <v>1.7892928714572001</v>
      </c>
      <c r="H69" s="32">
        <f t="shared" si="7"/>
        <v>2.1471514457486403</v>
      </c>
      <c r="I69" s="32">
        <f t="shared" si="8"/>
        <v>2.5050100200400802</v>
      </c>
      <c r="J69" s="39">
        <f t="shared" ref="J69:J85" si="10">AVERAGE(G69:I69)</f>
        <v>2.1471514457486403</v>
      </c>
      <c r="K69" s="39">
        <f t="shared" ref="K69:K85" si="11">_xlfn.STDEV.S(G69:I69)</f>
        <v>0.35785857429144158</v>
      </c>
      <c r="V69" s="1"/>
      <c r="Z69" s="3"/>
      <c r="AA69" s="3"/>
      <c r="AB69" s="3"/>
      <c r="AC69" s="3"/>
    </row>
    <row r="70" spans="1:29" x14ac:dyDescent="0.45">
      <c r="A70">
        <f t="shared" si="9"/>
        <v>0.5163977794943222</v>
      </c>
      <c r="B70" s="57">
        <v>16</v>
      </c>
      <c r="C70" s="36">
        <v>11830</v>
      </c>
      <c r="D70" s="36">
        <v>11824.5</v>
      </c>
      <c r="E70" s="36">
        <v>12021.5</v>
      </c>
      <c r="F70" s="32"/>
      <c r="G70" s="32">
        <f t="shared" si="6"/>
        <v>3.5785857429144001</v>
      </c>
      <c r="H70" s="32">
        <f t="shared" si="7"/>
        <v>5.0100200400801604</v>
      </c>
      <c r="I70" s="32">
        <f t="shared" si="8"/>
        <v>5.7257371886630404</v>
      </c>
      <c r="J70" s="39">
        <f t="shared" si="10"/>
        <v>4.7714476572192011</v>
      </c>
      <c r="K70" s="39">
        <f t="shared" si="11"/>
        <v>1.0932760031863322</v>
      </c>
      <c r="V70" s="1"/>
      <c r="W70" s="3"/>
      <c r="X70" s="3"/>
      <c r="Y70" s="3"/>
      <c r="Z70" s="3"/>
      <c r="AA70" s="3"/>
      <c r="AB70" s="3"/>
      <c r="AC70" s="3"/>
    </row>
    <row r="71" spans="1:29" x14ac:dyDescent="0.45">
      <c r="A71">
        <f t="shared" si="9"/>
        <v>0.7745966692414834</v>
      </c>
      <c r="B71" s="57">
        <v>36</v>
      </c>
      <c r="C71" s="36">
        <v>11835.5</v>
      </c>
      <c r="D71" s="36">
        <v>11826</v>
      </c>
      <c r="E71" s="36">
        <v>12030</v>
      </c>
      <c r="F71" s="32"/>
      <c r="G71" s="32">
        <f t="shared" si="6"/>
        <v>7.5150300601202407</v>
      </c>
      <c r="H71" s="32">
        <f t="shared" si="7"/>
        <v>6.0835957629544808</v>
      </c>
      <c r="I71" s="32">
        <f t="shared" si="8"/>
        <v>11.80933295161752</v>
      </c>
      <c r="J71" s="39">
        <f t="shared" si="10"/>
        <v>8.46931959156408</v>
      </c>
      <c r="K71" s="39">
        <f t="shared" si="11"/>
        <v>2.9797681068796633</v>
      </c>
      <c r="V71" s="1"/>
      <c r="Z71" s="3"/>
      <c r="AA71" s="3"/>
      <c r="AB71" s="3"/>
      <c r="AC71" s="3"/>
    </row>
    <row r="72" spans="1:29" x14ac:dyDescent="0.45">
      <c r="A72">
        <f t="shared" si="9"/>
        <v>0.9036961141150639</v>
      </c>
      <c r="B72" s="57">
        <v>49</v>
      </c>
      <c r="C72" s="36">
        <v>11838</v>
      </c>
      <c r="D72" s="36">
        <v>11827.5</v>
      </c>
      <c r="E72" s="36">
        <v>12034</v>
      </c>
      <c r="F72" s="32"/>
      <c r="G72" s="32">
        <f t="shared" si="6"/>
        <v>9.3043229315774401</v>
      </c>
      <c r="H72" s="32">
        <f t="shared" si="7"/>
        <v>7.1571714858288003</v>
      </c>
      <c r="I72" s="32">
        <f t="shared" si="8"/>
        <v>14.672201545949042</v>
      </c>
      <c r="J72" s="39">
        <f t="shared" si="10"/>
        <v>10.37789865445176</v>
      </c>
      <c r="K72" s="39">
        <f t="shared" si="11"/>
        <v>3.8708323169166832</v>
      </c>
      <c r="V72" s="1"/>
      <c r="Z72" s="3"/>
      <c r="AA72" s="3"/>
      <c r="AB72" s="3"/>
      <c r="AC72" s="3"/>
    </row>
    <row r="73" spans="1:29" x14ac:dyDescent="0.45">
      <c r="A73">
        <f t="shared" si="9"/>
        <v>1.0327955589886444</v>
      </c>
      <c r="B73" s="57">
        <v>64</v>
      </c>
      <c r="C73" s="36">
        <v>11840.5</v>
      </c>
      <c r="D73" s="36">
        <v>11830</v>
      </c>
      <c r="E73" s="36">
        <v>12037.5</v>
      </c>
      <c r="F73" s="32"/>
      <c r="G73" s="32">
        <f t="shared" si="6"/>
        <v>11.093615803034641</v>
      </c>
      <c r="H73" s="32">
        <f t="shared" si="7"/>
        <v>8.9464643572860005</v>
      </c>
      <c r="I73" s="32">
        <f t="shared" si="8"/>
        <v>17.177211565989122</v>
      </c>
      <c r="J73" s="39">
        <f t="shared" si="10"/>
        <v>12.405763908769922</v>
      </c>
      <c r="K73" s="39">
        <f t="shared" si="11"/>
        <v>4.26937927478129</v>
      </c>
    </row>
    <row r="74" spans="1:29" x14ac:dyDescent="0.45">
      <c r="A74">
        <f t="shared" si="9"/>
        <v>1.1618950038622251</v>
      </c>
      <c r="B74" s="57">
        <v>81</v>
      </c>
      <c r="C74" s="36">
        <v>11843.5</v>
      </c>
      <c r="D74" s="36">
        <v>11831</v>
      </c>
      <c r="E74" s="36">
        <v>12041.5</v>
      </c>
      <c r="F74" s="32"/>
      <c r="G74" s="32">
        <f t="shared" si="6"/>
        <v>13.24076724878328</v>
      </c>
      <c r="H74" s="32">
        <f t="shared" si="7"/>
        <v>9.6621815058688814</v>
      </c>
      <c r="I74" s="32">
        <f t="shared" si="8"/>
        <v>20.040080160320642</v>
      </c>
      <c r="J74" s="39">
        <f t="shared" si="10"/>
        <v>14.314342971657601</v>
      </c>
      <c r="K74" s="39">
        <f t="shared" si="11"/>
        <v>5.2715859800516238</v>
      </c>
    </row>
    <row r="75" spans="1:29" x14ac:dyDescent="0.45">
      <c r="A75">
        <f t="shared" si="9"/>
        <v>1.2909944487358056</v>
      </c>
      <c r="B75" s="57">
        <v>100</v>
      </c>
      <c r="C75" s="36">
        <v>11846.5</v>
      </c>
      <c r="D75" s="36">
        <v>11834.5</v>
      </c>
      <c r="E75" s="36">
        <v>12044.5</v>
      </c>
      <c r="F75" s="32"/>
      <c r="G75" s="32">
        <f t="shared" si="6"/>
        <v>15.387918694531921</v>
      </c>
      <c r="H75" s="32">
        <f t="shared" si="7"/>
        <v>12.167191525908962</v>
      </c>
      <c r="I75" s="32">
        <f t="shared" si="8"/>
        <v>22.187231606069282</v>
      </c>
      <c r="J75" s="39">
        <f t="shared" si="10"/>
        <v>16.580780608836722</v>
      </c>
      <c r="K75" s="39">
        <f t="shared" si="11"/>
        <v>5.1154169392097515</v>
      </c>
    </row>
    <row r="76" spans="1:29" x14ac:dyDescent="0.45">
      <c r="A76">
        <f t="shared" si="9"/>
        <v>1.4200938936093861</v>
      </c>
      <c r="B76" s="57">
        <v>121</v>
      </c>
      <c r="C76" s="36">
        <v>11849</v>
      </c>
      <c r="D76" s="36">
        <v>11837</v>
      </c>
      <c r="E76" s="36">
        <v>12048.5</v>
      </c>
      <c r="F76" s="32"/>
      <c r="G76" s="32">
        <f t="shared" si="6"/>
        <v>17.177211565989122</v>
      </c>
      <c r="H76" s="32">
        <f t="shared" si="7"/>
        <v>13.956484397366161</v>
      </c>
      <c r="I76" s="32">
        <f t="shared" si="8"/>
        <v>25.050100200400802</v>
      </c>
      <c r="J76" s="39">
        <f t="shared" si="10"/>
        <v>18.727932054585363</v>
      </c>
      <c r="K76" s="39">
        <f t="shared" si="11"/>
        <v>5.7070682860509976</v>
      </c>
    </row>
    <row r="77" spans="1:29" x14ac:dyDescent="0.45">
      <c r="A77">
        <f t="shared" si="9"/>
        <v>1.5491933384829668</v>
      </c>
      <c r="B77" s="57">
        <v>144</v>
      </c>
      <c r="C77" s="36">
        <v>11850</v>
      </c>
      <c r="D77" s="36">
        <v>11837</v>
      </c>
      <c r="E77" s="36">
        <v>12051.5</v>
      </c>
      <c r="F77" s="32"/>
      <c r="G77" s="32">
        <f t="shared" si="6"/>
        <v>17.892928714572001</v>
      </c>
      <c r="H77" s="32">
        <f t="shared" si="7"/>
        <v>13.956484397366161</v>
      </c>
      <c r="I77" s="32">
        <f t="shared" si="8"/>
        <v>27.197251646149443</v>
      </c>
      <c r="J77" s="39">
        <f t="shared" si="10"/>
        <v>19.6822215860292</v>
      </c>
      <c r="K77" s="39">
        <f t="shared" si="11"/>
        <v>6.7993129115373607</v>
      </c>
    </row>
    <row r="78" spans="1:29" x14ac:dyDescent="0.45">
      <c r="A78">
        <f t="shared" si="9"/>
        <v>1.6782927833565473</v>
      </c>
      <c r="B78" s="57">
        <v>169</v>
      </c>
      <c r="C78" s="36">
        <v>11852.5</v>
      </c>
      <c r="D78" s="36">
        <v>11838.5</v>
      </c>
      <c r="E78" s="36">
        <v>12055.5</v>
      </c>
      <c r="F78" s="32"/>
      <c r="G78" s="32">
        <f t="shared" si="6"/>
        <v>19.6822215860292</v>
      </c>
      <c r="H78" s="32">
        <f t="shared" si="7"/>
        <v>15.030060120240481</v>
      </c>
      <c r="I78" s="32">
        <f t="shared" si="8"/>
        <v>30.060120240480963</v>
      </c>
      <c r="J78" s="39">
        <f t="shared" si="10"/>
        <v>21.590800648916883</v>
      </c>
      <c r="K78" s="39">
        <f t="shared" si="11"/>
        <v>7.6946528403808143</v>
      </c>
    </row>
    <row r="79" spans="1:29" x14ac:dyDescent="0.45">
      <c r="A79">
        <f t="shared" si="9"/>
        <v>1.8073922282301278</v>
      </c>
      <c r="B79" s="57">
        <v>196</v>
      </c>
      <c r="C79" s="36">
        <v>11854.5</v>
      </c>
      <c r="D79" s="36">
        <v>11841.5</v>
      </c>
      <c r="E79" s="36">
        <v>12059.5</v>
      </c>
      <c r="F79" s="32"/>
      <c r="G79" s="32">
        <f t="shared" si="6"/>
        <v>21.113655883194962</v>
      </c>
      <c r="H79" s="32">
        <f t="shared" si="7"/>
        <v>17.177211565989122</v>
      </c>
      <c r="I79" s="32">
        <f t="shared" si="8"/>
        <v>32.922988834812479</v>
      </c>
      <c r="J79" s="39">
        <f t="shared" si="10"/>
        <v>23.73795209466552</v>
      </c>
      <c r="K79" s="39">
        <f t="shared" si="11"/>
        <v>8.1943622939190792</v>
      </c>
    </row>
    <row r="80" spans="1:29" x14ac:dyDescent="0.45">
      <c r="A80">
        <f t="shared" si="9"/>
        <v>1.9364916731037085</v>
      </c>
      <c r="B80" s="57">
        <v>225</v>
      </c>
      <c r="C80" s="36">
        <v>11857</v>
      </c>
      <c r="D80" s="36">
        <v>11843</v>
      </c>
      <c r="E80" s="36">
        <v>12064</v>
      </c>
      <c r="F80" s="32"/>
      <c r="G80" s="32">
        <f t="shared" si="6"/>
        <v>22.902948754652162</v>
      </c>
      <c r="H80" s="32">
        <f t="shared" si="7"/>
        <v>18.250787288863442</v>
      </c>
      <c r="I80" s="32">
        <f t="shared" si="8"/>
        <v>36.143716003435443</v>
      </c>
      <c r="J80" s="39">
        <f t="shared" si="10"/>
        <v>25.765817348983685</v>
      </c>
      <c r="K80" s="39">
        <f t="shared" si="11"/>
        <v>9.2836542879135635</v>
      </c>
    </row>
    <row r="81" spans="1:11" x14ac:dyDescent="0.45">
      <c r="A81">
        <f t="shared" si="9"/>
        <v>2.0655911179772888</v>
      </c>
      <c r="B81" s="57">
        <v>256</v>
      </c>
      <c r="C81" s="36">
        <v>11859.5</v>
      </c>
      <c r="D81" s="36">
        <v>11845.5</v>
      </c>
      <c r="E81" s="36">
        <v>12068</v>
      </c>
      <c r="F81" s="32"/>
      <c r="G81" s="32">
        <f t="shared" si="6"/>
        <v>24.692241626109361</v>
      </c>
      <c r="H81" s="32">
        <f t="shared" si="7"/>
        <v>20.040080160320642</v>
      </c>
      <c r="I81" s="32">
        <f t="shared" si="8"/>
        <v>39.00658459776696</v>
      </c>
      <c r="J81" s="39">
        <f t="shared" si="10"/>
        <v>27.912968794732322</v>
      </c>
      <c r="K81" s="39">
        <f t="shared" si="11"/>
        <v>9.8849322337053529</v>
      </c>
    </row>
    <row r="82" spans="1:11" x14ac:dyDescent="0.45">
      <c r="A82">
        <f t="shared" si="9"/>
        <v>2.1946905628508695</v>
      </c>
      <c r="B82" s="57">
        <v>289</v>
      </c>
      <c r="C82" s="36">
        <v>11861.5</v>
      </c>
      <c r="D82" s="36">
        <v>11848</v>
      </c>
      <c r="E82" s="36">
        <v>12071.5</v>
      </c>
      <c r="F82" s="32"/>
      <c r="G82" s="32">
        <f t="shared" si="6"/>
        <v>26.123675923275123</v>
      </c>
      <c r="H82" s="32">
        <f t="shared" si="7"/>
        <v>21.829373031777841</v>
      </c>
      <c r="I82" s="32">
        <f t="shared" si="8"/>
        <v>41.511594617807042</v>
      </c>
      <c r="J82" s="39">
        <f t="shared" si="10"/>
        <v>29.821547857620004</v>
      </c>
      <c r="K82" s="39">
        <f t="shared" si="11"/>
        <v>10.349065381593643</v>
      </c>
    </row>
    <row r="83" spans="1:11" x14ac:dyDescent="0.45">
      <c r="A83">
        <f t="shared" si="9"/>
        <v>2.3237900077244502</v>
      </c>
      <c r="B83" s="34">
        <v>324</v>
      </c>
      <c r="C83" s="36">
        <v>11862</v>
      </c>
      <c r="D83" s="36">
        <v>11849</v>
      </c>
      <c r="E83" s="36">
        <v>12073</v>
      </c>
      <c r="F83" s="32"/>
      <c r="G83" s="32">
        <f t="shared" si="6"/>
        <v>26.48153449756656</v>
      </c>
      <c r="H83" s="32">
        <f t="shared" si="7"/>
        <v>22.54509018036072</v>
      </c>
      <c r="I83" s="32">
        <f t="shared" si="8"/>
        <v>42.585170340681366</v>
      </c>
      <c r="J83" s="39">
        <f t="shared" si="10"/>
        <v>30.537265006202883</v>
      </c>
      <c r="K83" s="39">
        <f t="shared" si="11"/>
        <v>10.617811247005294</v>
      </c>
    </row>
    <row r="84" spans="1:11" x14ac:dyDescent="0.45">
      <c r="A84">
        <f t="shared" si="9"/>
        <v>4.905778905196061</v>
      </c>
      <c r="B84" s="34">
        <v>1444</v>
      </c>
      <c r="C84" s="36">
        <v>11902</v>
      </c>
      <c r="D84" s="36">
        <v>11882</v>
      </c>
      <c r="E84" s="36">
        <v>12126</v>
      </c>
      <c r="F84" s="32"/>
      <c r="G84" s="32">
        <f t="shared" si="6"/>
        <v>55.110220440881761</v>
      </c>
      <c r="H84" s="32">
        <f t="shared" si="7"/>
        <v>46.163756083595764</v>
      </c>
      <c r="I84" s="32">
        <f t="shared" si="8"/>
        <v>80.518179215574008</v>
      </c>
      <c r="J84" s="39">
        <f t="shared" si="10"/>
        <v>60.597385246683842</v>
      </c>
      <c r="K84" s="39">
        <f t="shared" si="11"/>
        <v>17.822410902772816</v>
      </c>
    </row>
    <row r="85" spans="1:11" x14ac:dyDescent="0.45">
      <c r="B85" s="33"/>
      <c r="C85" s="32"/>
      <c r="D85" s="32"/>
      <c r="E85" s="32"/>
      <c r="F85" s="44" t="s">
        <v>3</v>
      </c>
      <c r="G85" s="32">
        <f>SLOPE(G68:G84,$A$68:$A$84)</f>
        <v>11.538557624732828</v>
      </c>
      <c r="H85" s="32">
        <f>SLOPE(H68:H84,$A$68:$A$84)</f>
        <v>9.5428670291542552</v>
      </c>
      <c r="I85" s="32">
        <f>SLOPE(I68:I84,$A$68:$A$84)</f>
        <v>17.204475893847878</v>
      </c>
      <c r="J85" s="39">
        <f t="shared" si="10"/>
        <v>12.761966849244986</v>
      </c>
      <c r="K85" s="39">
        <f t="shared" si="11"/>
        <v>3.9746207613876869</v>
      </c>
    </row>
    <row r="86" spans="1:11" x14ac:dyDescent="0.45">
      <c r="B86" s="1"/>
      <c r="G86" s="10" t="s">
        <v>12</v>
      </c>
      <c r="H86" s="11">
        <f>AVERAGE(G85:I85)</f>
        <v>12.761966849244986</v>
      </c>
    </row>
    <row r="87" spans="1:11" x14ac:dyDescent="0.45">
      <c r="B87" s="1"/>
      <c r="G87" s="10" t="s">
        <v>13</v>
      </c>
      <c r="H87" s="11">
        <f>_xlfn.STDEV.S(G85:I85)</f>
        <v>3.9746207613876869</v>
      </c>
    </row>
    <row r="89" spans="1:11" x14ac:dyDescent="0.45">
      <c r="B89" s="17" t="s">
        <v>16</v>
      </c>
    </row>
    <row r="90" spans="1:11" x14ac:dyDescent="0.45">
      <c r="A90" s="7"/>
      <c r="C90" s="70" t="s">
        <v>29</v>
      </c>
      <c r="D90" s="70"/>
      <c r="E90" s="70"/>
      <c r="G90" s="71" t="s">
        <v>1</v>
      </c>
      <c r="H90" s="71"/>
      <c r="I90" s="71"/>
    </row>
    <row r="91" spans="1:11" x14ac:dyDescent="0.45">
      <c r="B91" s="34" t="s">
        <v>2</v>
      </c>
      <c r="C91" s="35" t="s">
        <v>5</v>
      </c>
      <c r="D91" s="35" t="s">
        <v>6</v>
      </c>
      <c r="E91" s="35" t="s">
        <v>7</v>
      </c>
      <c r="G91" s="43" t="s">
        <v>5</v>
      </c>
      <c r="H91" s="41" t="s">
        <v>6</v>
      </c>
      <c r="I91" s="42" t="s">
        <v>7</v>
      </c>
    </row>
    <row r="92" spans="1:11" x14ac:dyDescent="0.45">
      <c r="A92">
        <f>SQRT(B92/60)</f>
        <v>0</v>
      </c>
      <c r="B92" s="57">
        <v>0</v>
      </c>
      <c r="C92" s="36">
        <v>10372</v>
      </c>
      <c r="D92" s="36">
        <v>10381</v>
      </c>
      <c r="E92" s="36">
        <v>10429.5</v>
      </c>
      <c r="G92" s="31">
        <f>(C92-C$92)/(0.000998*$B$39)</f>
        <v>0</v>
      </c>
      <c r="H92" s="31">
        <f>(D92-D$92)/(0.000998*$B$39)</f>
        <v>0</v>
      </c>
      <c r="I92" s="31">
        <f>(E92-E$92)/(0.000998*$B$39)</f>
        <v>0</v>
      </c>
      <c r="J92" s="39">
        <f>AVERAGE(G92:I92,G116:I116)</f>
        <v>0</v>
      </c>
      <c r="K92" s="39">
        <f>_xlfn.STDEV.S(G92:I92,G116:I116)</f>
        <v>0</v>
      </c>
    </row>
    <row r="93" spans="1:11" x14ac:dyDescent="0.45">
      <c r="A93">
        <f t="shared" ref="A93:A108" si="12">SQRT(B93/60)</f>
        <v>0.12909944487358055</v>
      </c>
      <c r="B93" s="57">
        <v>1</v>
      </c>
      <c r="C93" s="36">
        <v>10375</v>
      </c>
      <c r="D93" s="36">
        <v>10385</v>
      </c>
      <c r="E93" s="36">
        <v>10432.5</v>
      </c>
      <c r="G93" s="31">
        <f>(C93-C$92)/(0.000998*$B$39)</f>
        <v>2.1471514457486403</v>
      </c>
      <c r="H93" s="31">
        <f t="shared" ref="H93:H108" si="13">(D93-D$92)/(0.000998*$B$39)</f>
        <v>2.8628685943315202</v>
      </c>
      <c r="I93" s="31">
        <f t="shared" ref="I93:I108" si="14">(E93-E$92)/(0.000998*$B$39)</f>
        <v>2.1471514457486403</v>
      </c>
      <c r="J93" s="39">
        <f t="shared" ref="J93:J109" si="15">AVERAGE(G93:I93)</f>
        <v>2.3857238286096005</v>
      </c>
      <c r="K93" s="39">
        <f t="shared" ref="K93:K109" si="16">_xlfn.STDEV.S(G93:I93,G117:I117)</f>
        <v>0.29219030236462801</v>
      </c>
    </row>
    <row r="94" spans="1:11" x14ac:dyDescent="0.45">
      <c r="A94">
        <f t="shared" si="12"/>
        <v>0.5163977794943222</v>
      </c>
      <c r="B94" s="57">
        <v>16</v>
      </c>
      <c r="C94" s="36">
        <v>10382</v>
      </c>
      <c r="D94" s="36">
        <v>10390</v>
      </c>
      <c r="E94" s="36">
        <v>10438.5</v>
      </c>
      <c r="G94" s="31">
        <f t="shared" ref="G94:G108" si="17">(C94-C$92)/(0.000998*$B$39)</f>
        <v>7.1571714858288003</v>
      </c>
      <c r="H94" s="31">
        <f t="shared" si="13"/>
        <v>6.4414543372459203</v>
      </c>
      <c r="I94" s="31">
        <f t="shared" si="14"/>
        <v>6.4414543372459203</v>
      </c>
      <c r="J94" s="39">
        <f t="shared" si="15"/>
        <v>6.6800267201068806</v>
      </c>
      <c r="K94" s="39">
        <f t="shared" si="16"/>
        <v>1.1632697403506911</v>
      </c>
    </row>
    <row r="95" spans="1:11" x14ac:dyDescent="0.45">
      <c r="A95">
        <f t="shared" si="12"/>
        <v>0.7745966692414834</v>
      </c>
      <c r="B95" s="57">
        <v>36</v>
      </c>
      <c r="C95" s="36">
        <v>10390</v>
      </c>
      <c r="D95" s="36">
        <v>10394.5</v>
      </c>
      <c r="E95" s="36">
        <v>10442</v>
      </c>
      <c r="G95" s="31">
        <f t="shared" si="17"/>
        <v>12.882908674491841</v>
      </c>
      <c r="H95" s="31">
        <f t="shared" si="13"/>
        <v>9.6621815058688814</v>
      </c>
      <c r="I95" s="31">
        <f t="shared" si="14"/>
        <v>8.9464643572860005</v>
      </c>
      <c r="J95" s="39">
        <f t="shared" si="15"/>
        <v>10.497184845882241</v>
      </c>
      <c r="K95" s="39">
        <f t="shared" si="16"/>
        <v>2.5447410195482818</v>
      </c>
    </row>
    <row r="96" spans="1:11" x14ac:dyDescent="0.45">
      <c r="A96">
        <f t="shared" si="12"/>
        <v>0.9036961141150639</v>
      </c>
      <c r="B96" s="57">
        <v>49</v>
      </c>
      <c r="C96" s="36">
        <v>10394.5</v>
      </c>
      <c r="D96" s="36">
        <v>10396</v>
      </c>
      <c r="E96" s="36">
        <v>10444.5</v>
      </c>
      <c r="G96" s="31">
        <f t="shared" si="17"/>
        <v>16.103635843114802</v>
      </c>
      <c r="H96" s="31">
        <f t="shared" si="13"/>
        <v>10.7357572287432</v>
      </c>
      <c r="I96" s="31">
        <f t="shared" si="14"/>
        <v>10.7357572287432</v>
      </c>
      <c r="J96" s="39">
        <f t="shared" si="15"/>
        <v>12.525050100200401</v>
      </c>
      <c r="K96" s="39">
        <f t="shared" si="16"/>
        <v>3.3798222024384796</v>
      </c>
    </row>
    <row r="97" spans="1:11" x14ac:dyDescent="0.45">
      <c r="A97">
        <f t="shared" si="12"/>
        <v>1.0327955589886444</v>
      </c>
      <c r="B97" s="57">
        <v>64</v>
      </c>
      <c r="C97" s="36">
        <v>10399</v>
      </c>
      <c r="D97" s="36">
        <v>10399</v>
      </c>
      <c r="E97" s="36">
        <v>10447.5</v>
      </c>
      <c r="G97" s="31">
        <f t="shared" si="17"/>
        <v>19.324363011737763</v>
      </c>
      <c r="H97" s="31">
        <f t="shared" si="13"/>
        <v>12.882908674491841</v>
      </c>
      <c r="I97" s="31">
        <f t="shared" si="14"/>
        <v>12.882908674491841</v>
      </c>
      <c r="J97" s="39">
        <f t="shared" si="15"/>
        <v>15.030060120240483</v>
      </c>
      <c r="K97" s="39">
        <f t="shared" si="16"/>
        <v>4.1881176262044884</v>
      </c>
    </row>
    <row r="98" spans="1:11" x14ac:dyDescent="0.45">
      <c r="A98">
        <f t="shared" si="12"/>
        <v>1.1618950038622251</v>
      </c>
      <c r="B98" s="57">
        <v>81</v>
      </c>
      <c r="C98" s="36">
        <v>10403</v>
      </c>
      <c r="D98" s="36">
        <v>10401</v>
      </c>
      <c r="E98" s="36">
        <v>10449.5</v>
      </c>
      <c r="G98" s="31">
        <f t="shared" si="17"/>
        <v>22.187231606069282</v>
      </c>
      <c r="H98" s="31">
        <f t="shared" si="13"/>
        <v>14.314342971657601</v>
      </c>
      <c r="I98" s="31">
        <f t="shared" si="14"/>
        <v>14.314342971657601</v>
      </c>
      <c r="J98" s="39">
        <f t="shared" si="15"/>
        <v>16.938639183128164</v>
      </c>
      <c r="K98" s="39">
        <f t="shared" si="16"/>
        <v>4.7618951998758074</v>
      </c>
    </row>
    <row r="99" spans="1:11" x14ac:dyDescent="0.45">
      <c r="A99">
        <f t="shared" si="12"/>
        <v>1.2909944487358056</v>
      </c>
      <c r="B99" s="57">
        <v>100</v>
      </c>
      <c r="C99" s="36">
        <v>10407.5</v>
      </c>
      <c r="D99" s="36">
        <v>10404.5</v>
      </c>
      <c r="E99" s="36">
        <v>10452</v>
      </c>
      <c r="G99" s="31">
        <f t="shared" si="17"/>
        <v>25.40795877469224</v>
      </c>
      <c r="H99" s="31">
        <f t="shared" si="13"/>
        <v>16.819352991697681</v>
      </c>
      <c r="I99" s="31">
        <f t="shared" si="14"/>
        <v>16.103635843114802</v>
      </c>
      <c r="J99" s="39">
        <f t="shared" si="15"/>
        <v>19.443649203168238</v>
      </c>
      <c r="K99" s="39">
        <f t="shared" si="16"/>
        <v>5.4714535857388542</v>
      </c>
    </row>
    <row r="100" spans="1:11" x14ac:dyDescent="0.45">
      <c r="A100">
        <f t="shared" si="12"/>
        <v>1.4200938936093861</v>
      </c>
      <c r="B100" s="57">
        <v>121</v>
      </c>
      <c r="C100" s="36">
        <v>10411.5</v>
      </c>
      <c r="D100" s="36">
        <v>10406</v>
      </c>
      <c r="E100" s="36">
        <v>10453.5</v>
      </c>
      <c r="G100" s="31">
        <f t="shared" si="17"/>
        <v>28.270827369023763</v>
      </c>
      <c r="H100" s="31">
        <f t="shared" si="13"/>
        <v>17.892928714572001</v>
      </c>
      <c r="I100" s="31">
        <f t="shared" si="14"/>
        <v>17.177211565989122</v>
      </c>
      <c r="J100" s="39">
        <f t="shared" si="15"/>
        <v>21.113655883194962</v>
      </c>
      <c r="K100" s="39">
        <f t="shared" si="16"/>
        <v>6.2915974813106965</v>
      </c>
    </row>
    <row r="101" spans="1:11" x14ac:dyDescent="0.45">
      <c r="A101">
        <f t="shared" si="12"/>
        <v>1.5491933384829668</v>
      </c>
      <c r="B101" s="57">
        <v>144</v>
      </c>
      <c r="C101" s="36">
        <v>10415.5</v>
      </c>
      <c r="D101" s="36">
        <v>10408</v>
      </c>
      <c r="E101" s="36">
        <v>10454</v>
      </c>
      <c r="G101" s="31">
        <f t="shared" si="17"/>
        <v>31.133695963355283</v>
      </c>
      <c r="H101" s="31">
        <f t="shared" si="13"/>
        <v>19.324363011737763</v>
      </c>
      <c r="I101" s="31">
        <f t="shared" si="14"/>
        <v>17.53507014028056</v>
      </c>
      <c r="J101" s="39">
        <f t="shared" si="15"/>
        <v>22.664376371791203</v>
      </c>
      <c r="K101" s="39">
        <f t="shared" si="16"/>
        <v>7.2130181132340541</v>
      </c>
    </row>
    <row r="102" spans="1:11" x14ac:dyDescent="0.45">
      <c r="A102">
        <f t="shared" si="12"/>
        <v>1.6782927833565473</v>
      </c>
      <c r="B102" s="57">
        <v>169</v>
      </c>
      <c r="C102" s="36">
        <v>10418</v>
      </c>
      <c r="D102" s="36">
        <v>10409.5</v>
      </c>
      <c r="E102" s="36">
        <v>10457</v>
      </c>
      <c r="G102" s="31">
        <f t="shared" si="17"/>
        <v>32.922988834812479</v>
      </c>
      <c r="H102" s="31">
        <f t="shared" si="13"/>
        <v>20.397938734612083</v>
      </c>
      <c r="I102" s="31">
        <f t="shared" si="14"/>
        <v>19.6822215860292</v>
      </c>
      <c r="J102" s="39">
        <f t="shared" si="15"/>
        <v>24.334383051817923</v>
      </c>
      <c r="K102" s="39">
        <f t="shared" si="16"/>
        <v>7.5473382917057288</v>
      </c>
    </row>
    <row r="103" spans="1:11" x14ac:dyDescent="0.45">
      <c r="A103">
        <f t="shared" si="12"/>
        <v>1.8073922282301278</v>
      </c>
      <c r="B103" s="57">
        <v>196</v>
      </c>
      <c r="C103" s="36">
        <v>10424.5</v>
      </c>
      <c r="D103" s="36">
        <v>10411</v>
      </c>
      <c r="E103" s="36">
        <v>10459</v>
      </c>
      <c r="G103" s="31">
        <f t="shared" si="17"/>
        <v>37.575150300601202</v>
      </c>
      <c r="H103" s="31">
        <f t="shared" si="13"/>
        <v>21.4715144574864</v>
      </c>
      <c r="I103" s="31">
        <f t="shared" si="14"/>
        <v>21.113655883194962</v>
      </c>
      <c r="J103" s="39">
        <f t="shared" si="15"/>
        <v>26.720106880427522</v>
      </c>
      <c r="K103" s="39">
        <f t="shared" si="16"/>
        <v>8.8164520115553664</v>
      </c>
    </row>
    <row r="104" spans="1:11" x14ac:dyDescent="0.45">
      <c r="A104">
        <f t="shared" si="12"/>
        <v>1.9364916731037085</v>
      </c>
      <c r="B104" s="57">
        <v>225</v>
      </c>
      <c r="C104" s="36">
        <v>10427.5</v>
      </c>
      <c r="D104" s="36">
        <v>10414.5</v>
      </c>
      <c r="E104" s="36">
        <v>10461</v>
      </c>
      <c r="G104" s="31">
        <f t="shared" si="17"/>
        <v>39.722301746349842</v>
      </c>
      <c r="H104" s="31">
        <f t="shared" si="13"/>
        <v>23.976524477526482</v>
      </c>
      <c r="I104" s="31">
        <f t="shared" si="14"/>
        <v>22.54509018036072</v>
      </c>
      <c r="J104" s="39">
        <f t="shared" si="15"/>
        <v>28.74797213474568</v>
      </c>
      <c r="K104" s="39">
        <f t="shared" si="16"/>
        <v>9.0600198611620808</v>
      </c>
    </row>
    <row r="105" spans="1:11" x14ac:dyDescent="0.45">
      <c r="A105">
        <f t="shared" si="12"/>
        <v>2.0655911179772888</v>
      </c>
      <c r="B105" s="57">
        <v>256</v>
      </c>
      <c r="C105" s="36">
        <v>10434</v>
      </c>
      <c r="D105" s="36">
        <v>10417</v>
      </c>
      <c r="E105" s="36">
        <v>10464</v>
      </c>
      <c r="G105" s="31">
        <f t="shared" si="17"/>
        <v>44.374463212138565</v>
      </c>
      <c r="H105" s="31">
        <f t="shared" si="13"/>
        <v>25.765817348983681</v>
      </c>
      <c r="I105" s="31">
        <f t="shared" si="14"/>
        <v>24.692241626109361</v>
      </c>
      <c r="J105" s="39">
        <f t="shared" si="15"/>
        <v>31.6108407290772</v>
      </c>
      <c r="K105" s="39">
        <f t="shared" si="16"/>
        <v>10.043018925657615</v>
      </c>
    </row>
    <row r="106" spans="1:11" x14ac:dyDescent="0.45">
      <c r="A106">
        <f t="shared" si="12"/>
        <v>2.1946905628508695</v>
      </c>
      <c r="B106" s="57">
        <v>289</v>
      </c>
      <c r="C106" s="36">
        <v>10436</v>
      </c>
      <c r="D106" s="36">
        <v>10419.5</v>
      </c>
      <c r="E106" s="36">
        <v>10465.5</v>
      </c>
      <c r="G106" s="31">
        <f t="shared" si="17"/>
        <v>45.805897509304323</v>
      </c>
      <c r="H106" s="31">
        <f t="shared" si="13"/>
        <v>27.555110220440881</v>
      </c>
      <c r="I106" s="31">
        <f t="shared" si="14"/>
        <v>25.765817348983681</v>
      </c>
      <c r="J106" s="39">
        <f t="shared" si="15"/>
        <v>33.042275026242969</v>
      </c>
      <c r="K106" s="39">
        <f t="shared" si="16"/>
        <v>10.409728049821462</v>
      </c>
    </row>
    <row r="107" spans="1:11" x14ac:dyDescent="0.45">
      <c r="A107">
        <f t="shared" si="12"/>
        <v>2.3237900077244502</v>
      </c>
      <c r="B107" s="34">
        <v>324</v>
      </c>
      <c r="C107" s="36">
        <v>10442</v>
      </c>
      <c r="D107" s="36">
        <v>10419.5</v>
      </c>
      <c r="E107" s="36">
        <v>10467</v>
      </c>
      <c r="G107" s="31">
        <f t="shared" si="17"/>
        <v>50.100200400801604</v>
      </c>
      <c r="H107" s="31">
        <f t="shared" si="13"/>
        <v>27.555110220440881</v>
      </c>
      <c r="I107" s="31">
        <f t="shared" si="14"/>
        <v>26.839393071858002</v>
      </c>
      <c r="J107" s="39">
        <f t="shared" si="15"/>
        <v>34.831567897700161</v>
      </c>
      <c r="K107" s="39">
        <f t="shared" si="16"/>
        <v>11.785270462024476</v>
      </c>
    </row>
    <row r="108" spans="1:11" x14ac:dyDescent="0.45">
      <c r="A108">
        <f t="shared" si="12"/>
        <v>4.905778905196061</v>
      </c>
      <c r="B108" s="34">
        <v>1444</v>
      </c>
      <c r="C108" s="36">
        <v>10513.5</v>
      </c>
      <c r="D108" s="36">
        <v>10460.5</v>
      </c>
      <c r="E108" s="36">
        <v>10506</v>
      </c>
      <c r="G108" s="31">
        <f t="shared" si="17"/>
        <v>101.27397652447753</v>
      </c>
      <c r="H108" s="31">
        <f t="shared" si="13"/>
        <v>56.899513312338961</v>
      </c>
      <c r="I108" s="31">
        <f t="shared" si="14"/>
        <v>54.752361866590327</v>
      </c>
      <c r="J108" s="39">
        <f t="shared" si="15"/>
        <v>70.975283901135597</v>
      </c>
      <c r="K108" s="39">
        <f t="shared" si="16"/>
        <v>23.683371360373755</v>
      </c>
    </row>
    <row r="109" spans="1:11" x14ac:dyDescent="0.45">
      <c r="B109" s="1"/>
      <c r="F109" s="4" t="s">
        <v>3</v>
      </c>
      <c r="G109" s="31">
        <f>SLOPE(G92:G108,$A$68:$A$84)</f>
        <v>21.285257421815928</v>
      </c>
      <c r="H109" s="31">
        <f>SLOPE(H92:H108,$A$68:$A$84)</f>
        <v>11.582157481300603</v>
      </c>
      <c r="I109" s="31">
        <f>SLOPE(I92:I108,$A$68:$A$84)</f>
        <v>11.134193024388171</v>
      </c>
      <c r="J109" s="39">
        <f t="shared" si="15"/>
        <v>14.66720264250157</v>
      </c>
      <c r="K109" s="39">
        <f t="shared" si="16"/>
        <v>5.0829031189641078</v>
      </c>
    </row>
    <row r="110" spans="1:11" x14ac:dyDescent="0.45">
      <c r="B110" s="1"/>
      <c r="F110" s="4"/>
      <c r="G110" s="16" t="s">
        <v>12</v>
      </c>
      <c r="H110" s="9">
        <f>AVERAGE(G109:I109,G133:I133)</f>
        <v>11.433775845357808</v>
      </c>
    </row>
    <row r="111" spans="1:11" x14ac:dyDescent="0.45">
      <c r="B111" s="1"/>
      <c r="F111" s="4"/>
      <c r="G111" s="16" t="s">
        <v>13</v>
      </c>
      <c r="H111" s="9">
        <f>_xlfn.STDEV.S(G109:I109,G133:I133)</f>
        <v>5.0829031189641078</v>
      </c>
    </row>
    <row r="112" spans="1:11" ht="17.25" customHeight="1" x14ac:dyDescent="0.45">
      <c r="B112" s="1"/>
      <c r="F112" s="4"/>
    </row>
    <row r="113" spans="1:9" x14ac:dyDescent="0.45">
      <c r="B113" s="17" t="s">
        <v>16</v>
      </c>
      <c r="F113" s="4"/>
    </row>
    <row r="114" spans="1:9" x14ac:dyDescent="0.45">
      <c r="A114" s="7"/>
      <c r="C114" s="70" t="s">
        <v>29</v>
      </c>
      <c r="D114" s="70"/>
      <c r="E114" s="70"/>
      <c r="G114" s="71" t="s">
        <v>1</v>
      </c>
      <c r="H114" s="71"/>
      <c r="I114" s="71"/>
    </row>
    <row r="115" spans="1:9" x14ac:dyDescent="0.45">
      <c r="B115" s="34" t="s">
        <v>2</v>
      </c>
      <c r="C115" s="35" t="s">
        <v>33</v>
      </c>
      <c r="D115" s="35" t="s">
        <v>34</v>
      </c>
      <c r="E115" s="35" t="s">
        <v>35</v>
      </c>
      <c r="F115" s="32"/>
      <c r="G115" s="43" t="s">
        <v>33</v>
      </c>
      <c r="H115" s="41" t="s">
        <v>34</v>
      </c>
      <c r="I115" s="42" t="s">
        <v>35</v>
      </c>
    </row>
    <row r="116" spans="1:9" x14ac:dyDescent="0.45">
      <c r="A116">
        <f>SQRT(B116/60)</f>
        <v>0</v>
      </c>
      <c r="B116" s="57">
        <v>0</v>
      </c>
      <c r="C116" s="36">
        <v>10363</v>
      </c>
      <c r="D116" s="36">
        <v>10527</v>
      </c>
      <c r="E116" s="36">
        <v>10532.5</v>
      </c>
      <c r="G116" s="31">
        <f t="shared" ref="G116:G132" si="18">(C116-C$116)/(0.000998*$B$39)</f>
        <v>0</v>
      </c>
      <c r="H116" s="31">
        <f t="shared" ref="H116:H132" si="19">(D116-D$116)/(0.000998*$B$39)</f>
        <v>0</v>
      </c>
      <c r="I116" s="31">
        <f t="shared" ref="I116:I132" si="20">(E116-E$116)/(0.000998*$B$39)</f>
        <v>0</v>
      </c>
    </row>
    <row r="117" spans="1:9" x14ac:dyDescent="0.45">
      <c r="A117">
        <f t="shared" ref="A117:A132" si="21">SQRT(B117/60)</f>
        <v>0.12909944487358055</v>
      </c>
      <c r="B117" s="57">
        <v>1</v>
      </c>
      <c r="C117" s="36">
        <v>10366</v>
      </c>
      <c r="D117" s="36">
        <v>10530</v>
      </c>
      <c r="E117" s="36">
        <v>10535.5</v>
      </c>
      <c r="G117" s="31">
        <f t="shared" si="18"/>
        <v>2.1471514457486403</v>
      </c>
      <c r="H117" s="31">
        <f t="shared" si="19"/>
        <v>2.1471514457486403</v>
      </c>
      <c r="I117" s="31">
        <f t="shared" si="20"/>
        <v>2.1471514457486403</v>
      </c>
    </row>
    <row r="118" spans="1:9" x14ac:dyDescent="0.45">
      <c r="A118">
        <f t="shared" si="21"/>
        <v>0.5163977794943222</v>
      </c>
      <c r="B118" s="57">
        <v>16</v>
      </c>
      <c r="C118" s="36">
        <v>10369</v>
      </c>
      <c r="D118" s="36">
        <v>10534</v>
      </c>
      <c r="E118" s="36">
        <v>10539</v>
      </c>
      <c r="G118" s="31">
        <f t="shared" si="18"/>
        <v>4.2943028914972805</v>
      </c>
      <c r="H118" s="31">
        <f t="shared" si="19"/>
        <v>5.0100200400801604</v>
      </c>
      <c r="I118" s="31">
        <f t="shared" si="20"/>
        <v>4.65216146578872</v>
      </c>
    </row>
    <row r="119" spans="1:9" x14ac:dyDescent="0.45">
      <c r="A119">
        <f t="shared" si="21"/>
        <v>0.7745966692414834</v>
      </c>
      <c r="B119" s="57">
        <v>36</v>
      </c>
      <c r="C119" s="36">
        <v>10372.5</v>
      </c>
      <c r="D119" s="36">
        <v>10536.5</v>
      </c>
      <c r="E119" s="36">
        <v>10541</v>
      </c>
      <c r="G119" s="31">
        <f t="shared" si="18"/>
        <v>6.7993129115373607</v>
      </c>
      <c r="H119" s="31">
        <f t="shared" si="19"/>
        <v>6.7993129115373607</v>
      </c>
      <c r="I119" s="31">
        <f t="shared" si="20"/>
        <v>6.0835957629544808</v>
      </c>
    </row>
    <row r="120" spans="1:9" x14ac:dyDescent="0.45">
      <c r="A120">
        <f t="shared" si="21"/>
        <v>0.9036961141150639</v>
      </c>
      <c r="B120" s="57">
        <v>49</v>
      </c>
      <c r="C120" s="36">
        <v>10374</v>
      </c>
      <c r="D120" s="36">
        <v>10537</v>
      </c>
      <c r="E120" s="36">
        <v>10543</v>
      </c>
      <c r="G120" s="31">
        <f t="shared" si="18"/>
        <v>7.8728886344116802</v>
      </c>
      <c r="H120" s="31">
        <f t="shared" si="19"/>
        <v>7.1571714858288003</v>
      </c>
      <c r="I120" s="31">
        <f t="shared" si="20"/>
        <v>7.5150300601202407</v>
      </c>
    </row>
    <row r="121" spans="1:9" x14ac:dyDescent="0.45">
      <c r="A121">
        <f t="shared" si="21"/>
        <v>1.0327955589886444</v>
      </c>
      <c r="B121" s="57">
        <v>64</v>
      </c>
      <c r="C121" s="36">
        <v>10375.5</v>
      </c>
      <c r="D121" s="36">
        <v>10539</v>
      </c>
      <c r="E121" s="36">
        <v>10544.5</v>
      </c>
      <c r="G121" s="31">
        <f t="shared" si="18"/>
        <v>8.9464643572860005</v>
      </c>
      <c r="H121" s="31">
        <f t="shared" si="19"/>
        <v>8.588605782994561</v>
      </c>
      <c r="I121" s="31">
        <f t="shared" si="20"/>
        <v>8.588605782994561</v>
      </c>
    </row>
    <row r="122" spans="1:9" x14ac:dyDescent="0.45">
      <c r="A122">
        <f t="shared" si="21"/>
        <v>1.1618950038622251</v>
      </c>
      <c r="B122" s="57">
        <v>81</v>
      </c>
      <c r="C122" s="36">
        <v>10377</v>
      </c>
      <c r="D122" s="36">
        <v>10540.5</v>
      </c>
      <c r="E122" s="36">
        <v>10547</v>
      </c>
      <c r="G122" s="31">
        <f t="shared" si="18"/>
        <v>10.020040080160321</v>
      </c>
      <c r="H122" s="31">
        <f t="shared" si="19"/>
        <v>9.6621815058688814</v>
      </c>
      <c r="I122" s="31">
        <f t="shared" si="20"/>
        <v>10.37789865445176</v>
      </c>
    </row>
    <row r="123" spans="1:9" x14ac:dyDescent="0.45">
      <c r="A123">
        <f t="shared" si="21"/>
        <v>1.2909944487358056</v>
      </c>
      <c r="B123" s="57">
        <v>100</v>
      </c>
      <c r="C123" s="36">
        <v>10378.5</v>
      </c>
      <c r="D123" s="36">
        <v>10543.5</v>
      </c>
      <c r="E123" s="36">
        <v>10548.5</v>
      </c>
      <c r="G123" s="31">
        <f t="shared" si="18"/>
        <v>11.093615803034641</v>
      </c>
      <c r="H123" s="31">
        <f t="shared" si="19"/>
        <v>11.80933295161752</v>
      </c>
      <c r="I123" s="31">
        <f t="shared" si="20"/>
        <v>11.451474377326081</v>
      </c>
    </row>
    <row r="124" spans="1:9" x14ac:dyDescent="0.45">
      <c r="A124">
        <f t="shared" si="21"/>
        <v>1.4200938936093861</v>
      </c>
      <c r="B124" s="57">
        <v>121</v>
      </c>
      <c r="C124" s="36">
        <v>10379.5</v>
      </c>
      <c r="D124" s="36">
        <v>10545</v>
      </c>
      <c r="E124" s="36">
        <v>10549</v>
      </c>
      <c r="G124" s="31">
        <f t="shared" si="18"/>
        <v>11.80933295161752</v>
      </c>
      <c r="H124" s="31">
        <f t="shared" si="19"/>
        <v>12.882908674491841</v>
      </c>
      <c r="I124" s="31">
        <f t="shared" si="20"/>
        <v>11.80933295161752</v>
      </c>
    </row>
    <row r="125" spans="1:9" x14ac:dyDescent="0.45">
      <c r="A125">
        <f t="shared" si="21"/>
        <v>1.5491933384829668</v>
      </c>
      <c r="B125" s="57">
        <v>144</v>
      </c>
      <c r="C125" s="36">
        <v>10381</v>
      </c>
      <c r="D125" s="36">
        <v>10545</v>
      </c>
      <c r="E125" s="36">
        <v>10549.5</v>
      </c>
      <c r="G125" s="31">
        <f t="shared" si="18"/>
        <v>12.882908674491841</v>
      </c>
      <c r="H125" s="31">
        <f t="shared" si="19"/>
        <v>12.882908674491841</v>
      </c>
      <c r="I125" s="31">
        <f t="shared" si="20"/>
        <v>12.167191525908962</v>
      </c>
    </row>
    <row r="126" spans="1:9" x14ac:dyDescent="0.45">
      <c r="A126">
        <f t="shared" si="21"/>
        <v>1.6782927833565473</v>
      </c>
      <c r="B126" s="57">
        <v>169</v>
      </c>
      <c r="C126" s="36">
        <v>10382</v>
      </c>
      <c r="D126" s="36">
        <v>10547</v>
      </c>
      <c r="E126" s="36">
        <v>10550.5</v>
      </c>
      <c r="G126" s="31">
        <f t="shared" si="18"/>
        <v>13.598625823074721</v>
      </c>
      <c r="H126" s="31">
        <f t="shared" si="19"/>
        <v>14.314342971657601</v>
      </c>
      <c r="I126" s="31">
        <f t="shared" si="20"/>
        <v>12.882908674491841</v>
      </c>
    </row>
    <row r="127" spans="1:9" x14ac:dyDescent="0.45">
      <c r="A127">
        <f t="shared" si="21"/>
        <v>1.8073922282301278</v>
      </c>
      <c r="B127" s="57">
        <v>196</v>
      </c>
      <c r="C127" s="36">
        <v>10384.5</v>
      </c>
      <c r="D127" s="36">
        <v>10549</v>
      </c>
      <c r="E127" s="36">
        <v>10551.5</v>
      </c>
      <c r="G127" s="31">
        <f t="shared" si="18"/>
        <v>15.387918694531921</v>
      </c>
      <c r="H127" s="31">
        <f t="shared" si="19"/>
        <v>15.74577726882336</v>
      </c>
      <c r="I127" s="31">
        <f t="shared" si="20"/>
        <v>13.598625823074721</v>
      </c>
    </row>
    <row r="128" spans="1:9" x14ac:dyDescent="0.45">
      <c r="A128">
        <f t="shared" si="21"/>
        <v>1.9364916731037085</v>
      </c>
      <c r="B128" s="57">
        <v>225</v>
      </c>
      <c r="C128" s="36">
        <v>10386</v>
      </c>
      <c r="D128" s="36">
        <v>10551.5</v>
      </c>
      <c r="E128" s="36">
        <v>10554</v>
      </c>
      <c r="G128" s="31">
        <f t="shared" si="18"/>
        <v>16.461494417406239</v>
      </c>
      <c r="H128" s="31">
        <f t="shared" si="19"/>
        <v>17.53507014028056</v>
      </c>
      <c r="I128" s="31">
        <f t="shared" si="20"/>
        <v>15.387918694531921</v>
      </c>
    </row>
    <row r="129" spans="1:9" x14ac:dyDescent="0.45">
      <c r="A129">
        <f t="shared" si="21"/>
        <v>2.0655911179772888</v>
      </c>
      <c r="B129" s="57">
        <v>256</v>
      </c>
      <c r="C129" s="36">
        <v>10388</v>
      </c>
      <c r="D129" s="36">
        <v>10554</v>
      </c>
      <c r="E129" s="36">
        <v>10558</v>
      </c>
      <c r="G129" s="31">
        <f t="shared" si="18"/>
        <v>17.892928714572001</v>
      </c>
      <c r="H129" s="31">
        <f t="shared" si="19"/>
        <v>19.324363011737763</v>
      </c>
      <c r="I129" s="31">
        <f t="shared" si="20"/>
        <v>18.250787288863442</v>
      </c>
    </row>
    <row r="130" spans="1:9" x14ac:dyDescent="0.45">
      <c r="A130">
        <f t="shared" si="21"/>
        <v>2.1946905628508695</v>
      </c>
      <c r="B130" s="57">
        <v>289</v>
      </c>
      <c r="C130" s="36">
        <v>10390.5</v>
      </c>
      <c r="D130" s="36">
        <v>10555</v>
      </c>
      <c r="E130" s="36">
        <v>10557</v>
      </c>
      <c r="G130" s="31">
        <f t="shared" si="18"/>
        <v>19.6822215860292</v>
      </c>
      <c r="H130" s="31">
        <f t="shared" si="19"/>
        <v>20.040080160320642</v>
      </c>
      <c r="I130" s="31">
        <f t="shared" si="20"/>
        <v>17.53507014028056</v>
      </c>
    </row>
    <row r="131" spans="1:9" x14ac:dyDescent="0.45">
      <c r="A131">
        <f t="shared" si="21"/>
        <v>2.3237900077244502</v>
      </c>
      <c r="B131" s="34">
        <v>324</v>
      </c>
      <c r="C131" s="36">
        <v>10390</v>
      </c>
      <c r="D131" s="36">
        <v>10555</v>
      </c>
      <c r="E131" s="36">
        <v>10560</v>
      </c>
      <c r="G131" s="31">
        <f t="shared" si="18"/>
        <v>19.324363011737763</v>
      </c>
      <c r="H131" s="31">
        <f t="shared" si="19"/>
        <v>20.040080160320642</v>
      </c>
      <c r="I131" s="31">
        <f t="shared" si="20"/>
        <v>19.6822215860292</v>
      </c>
    </row>
    <row r="132" spans="1:9" x14ac:dyDescent="0.45">
      <c r="A132">
        <f t="shared" si="21"/>
        <v>4.905778905196061</v>
      </c>
      <c r="B132" s="34">
        <v>1444</v>
      </c>
      <c r="C132" s="36">
        <v>10420.5</v>
      </c>
      <c r="D132" s="36">
        <v>10586.5</v>
      </c>
      <c r="E132" s="36">
        <v>10584.5</v>
      </c>
      <c r="G132" s="31">
        <f t="shared" si="18"/>
        <v>41.1537360435156</v>
      </c>
      <c r="H132" s="31">
        <f t="shared" si="19"/>
        <v>42.585170340681366</v>
      </c>
      <c r="I132" s="31">
        <f t="shared" si="20"/>
        <v>37.21729172630976</v>
      </c>
    </row>
    <row r="133" spans="1:9" x14ac:dyDescent="0.45">
      <c r="B133" s="1"/>
      <c r="F133" s="4" t="s">
        <v>3</v>
      </c>
      <c r="G133" s="31">
        <f>SLOPE(G116:G132,$A$68:$A$84)</f>
        <v>8.3385757228216573</v>
      </c>
      <c r="H133" s="31">
        <f>SLOPE(H116:H132,$A$68:$A$84)</f>
        <v>8.6890250431203633</v>
      </c>
      <c r="I133" s="31">
        <f>SLOPE(I116:I132,$A$68:$A$84)</f>
        <v>7.5734463787001127</v>
      </c>
    </row>
    <row r="134" spans="1:9" x14ac:dyDescent="0.45">
      <c r="B134" s="1"/>
      <c r="G134" s="15" t="s">
        <v>12</v>
      </c>
      <c r="H134" s="17">
        <f>AVERAGE(G133:I133)</f>
        <v>8.2003490482140435</v>
      </c>
    </row>
    <row r="135" spans="1:9" x14ac:dyDescent="0.45">
      <c r="B135" s="1"/>
      <c r="G135" s="15" t="s">
        <v>13</v>
      </c>
      <c r="H135" s="17">
        <f>_xlfn.STDEV.S(G133:I133)</f>
        <v>0.57049005189155289</v>
      </c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4"/>
      <c r="F151" s="4"/>
    </row>
    <row r="152" spans="2:8" s="5" customFormat="1" x14ac:dyDescent="0.45">
      <c r="B152" s="6"/>
    </row>
    <row r="153" spans="2:8" x14ac:dyDescent="0.45">
      <c r="B153" s="1"/>
      <c r="C153" s="1"/>
      <c r="F153" s="1"/>
    </row>
    <row r="154" spans="2:8" x14ac:dyDescent="0.45">
      <c r="B154" s="1"/>
      <c r="H154" s="2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4"/>
      <c r="F172" s="4"/>
    </row>
    <row r="173" spans="2:8" x14ac:dyDescent="0.45">
      <c r="B173" s="1"/>
      <c r="C173" s="1"/>
      <c r="F173" s="1"/>
    </row>
    <row r="174" spans="2:8" x14ac:dyDescent="0.45">
      <c r="B174" s="1"/>
      <c r="H174" s="2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F192" s="4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  <row r="293" spans="2:2" x14ac:dyDescent="0.45">
      <c r="B293" s="1"/>
    </row>
    <row r="294" spans="2:2" x14ac:dyDescent="0.45">
      <c r="B294" s="1"/>
    </row>
  </sheetData>
  <mergeCells count="8">
    <mergeCell ref="C114:E114"/>
    <mergeCell ref="G114:I114"/>
    <mergeCell ref="C42:E42"/>
    <mergeCell ref="G42:I42"/>
    <mergeCell ref="C66:E66"/>
    <mergeCell ref="G66:I66"/>
    <mergeCell ref="C90:E90"/>
    <mergeCell ref="G90:I9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0CD89-599A-44DC-B4C9-DA1A6D7CE00C}">
  <sheetPr>
    <tabColor rgb="FFFFFF00"/>
  </sheetPr>
  <dimension ref="A1:AC294"/>
  <sheetViews>
    <sheetView zoomScale="77" zoomScaleNormal="140" workbookViewId="0">
      <selection activeCell="B2" sqref="B2"/>
    </sheetView>
  </sheetViews>
  <sheetFormatPr defaultColWidth="8.73046875" defaultRowHeight="14.25" x14ac:dyDescent="0.45"/>
  <cols>
    <col min="1" max="1" width="22.398437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5" ht="23.25" x14ac:dyDescent="0.7">
      <c r="A1" s="51" t="s">
        <v>30</v>
      </c>
    </row>
    <row r="2" spans="1:5" ht="23.25" x14ac:dyDescent="0.7">
      <c r="A2" s="12" t="s">
        <v>31</v>
      </c>
      <c r="B2" s="12"/>
    </row>
    <row r="4" spans="1:5" x14ac:dyDescent="0.45">
      <c r="A4" t="s">
        <v>18</v>
      </c>
      <c r="B4" s="21">
        <f>'28d healing'!B4</f>
        <v>43627</v>
      </c>
    </row>
    <row r="5" spans="1:5" x14ac:dyDescent="0.45">
      <c r="A5" t="s">
        <v>19</v>
      </c>
      <c r="B5" s="22">
        <f>'28d healing'!B5</f>
        <v>43697</v>
      </c>
    </row>
    <row r="6" spans="1:5" x14ac:dyDescent="0.45">
      <c r="A6" s="37" t="s">
        <v>20</v>
      </c>
      <c r="B6" s="22">
        <v>43837</v>
      </c>
      <c r="C6" t="s">
        <v>38</v>
      </c>
    </row>
    <row r="7" spans="1:5" x14ac:dyDescent="0.45">
      <c r="B7" s="18"/>
      <c r="C7" s="18">
        <f>B6-15</f>
        <v>43822</v>
      </c>
    </row>
    <row r="8" spans="1:5" x14ac:dyDescent="0.45">
      <c r="A8" s="8" t="s">
        <v>4</v>
      </c>
      <c r="C8" s="18">
        <v>43761</v>
      </c>
      <c r="D8" s="13" t="s">
        <v>16</v>
      </c>
    </row>
    <row r="9" spans="1:5" x14ac:dyDescent="0.45">
      <c r="A9" s="8"/>
      <c r="C9">
        <f>C7-C8</f>
        <v>61</v>
      </c>
      <c r="D9" s="13"/>
    </row>
    <row r="10" spans="1:5" x14ac:dyDescent="0.45">
      <c r="A10" s="8" t="s">
        <v>33</v>
      </c>
      <c r="B10" s="26" t="s">
        <v>14</v>
      </c>
      <c r="D10" s="13" t="s">
        <v>5</v>
      </c>
      <c r="E10" s="26" t="s">
        <v>14</v>
      </c>
    </row>
    <row r="11" spans="1:5" x14ac:dyDescent="0.45">
      <c r="A11" s="23" t="s">
        <v>10</v>
      </c>
      <c r="B11" s="54" t="s">
        <v>32</v>
      </c>
      <c r="D11" s="25" t="s">
        <v>10</v>
      </c>
      <c r="E11" s="54" t="s">
        <v>32</v>
      </c>
    </row>
    <row r="12" spans="1:5" x14ac:dyDescent="0.45">
      <c r="A12" s="23" t="s">
        <v>11</v>
      </c>
      <c r="B12" s="54" t="s">
        <v>32</v>
      </c>
      <c r="D12" s="25" t="s">
        <v>11</v>
      </c>
      <c r="E12" s="65" t="s">
        <v>32</v>
      </c>
    </row>
    <row r="13" spans="1:5" x14ac:dyDescent="0.45">
      <c r="A13" s="23" t="s">
        <v>26</v>
      </c>
      <c r="B13" s="54" t="s">
        <v>32</v>
      </c>
      <c r="D13" s="25" t="s">
        <v>26</v>
      </c>
      <c r="E13" s="65" t="s">
        <v>32</v>
      </c>
    </row>
    <row r="14" spans="1:5" x14ac:dyDescent="0.45">
      <c r="A14" s="23" t="s">
        <v>27</v>
      </c>
      <c r="B14" s="54" t="s">
        <v>32</v>
      </c>
      <c r="D14" s="25" t="s">
        <v>27</v>
      </c>
      <c r="E14" s="65" t="s">
        <v>32</v>
      </c>
    </row>
    <row r="15" spans="1:5" x14ac:dyDescent="0.45">
      <c r="A15" s="23" t="s">
        <v>36</v>
      </c>
      <c r="B15" s="54" t="s">
        <v>32</v>
      </c>
      <c r="D15" s="25" t="s">
        <v>36</v>
      </c>
      <c r="E15" s="65" t="s">
        <v>32</v>
      </c>
    </row>
    <row r="16" spans="1:5" x14ac:dyDescent="0.45">
      <c r="A16" s="23" t="s">
        <v>37</v>
      </c>
      <c r="B16" s="54" t="s">
        <v>32</v>
      </c>
      <c r="D16" s="25" t="s">
        <v>37</v>
      </c>
      <c r="E16" s="65" t="s">
        <v>32</v>
      </c>
    </row>
    <row r="17" spans="1:5" x14ac:dyDescent="0.45">
      <c r="A17" s="8" t="s">
        <v>34</v>
      </c>
      <c r="B17" s="8"/>
      <c r="D17" s="13" t="s">
        <v>6</v>
      </c>
      <c r="E17" s="14"/>
    </row>
    <row r="18" spans="1:5" x14ac:dyDescent="0.45">
      <c r="A18" s="23" t="s">
        <v>10</v>
      </c>
      <c r="B18" s="54" t="s">
        <v>32</v>
      </c>
      <c r="D18" s="25" t="s">
        <v>10</v>
      </c>
      <c r="E18" s="54" t="s">
        <v>32</v>
      </c>
    </row>
    <row r="19" spans="1:5" x14ac:dyDescent="0.45">
      <c r="A19" s="23" t="s">
        <v>11</v>
      </c>
      <c r="B19" s="54" t="s">
        <v>32</v>
      </c>
      <c r="D19" s="25" t="s">
        <v>11</v>
      </c>
      <c r="E19" s="65" t="s">
        <v>32</v>
      </c>
    </row>
    <row r="20" spans="1:5" x14ac:dyDescent="0.45">
      <c r="A20" s="23" t="s">
        <v>26</v>
      </c>
      <c r="B20" s="54" t="s">
        <v>32</v>
      </c>
      <c r="D20" s="25" t="s">
        <v>26</v>
      </c>
      <c r="E20" s="65" t="s">
        <v>32</v>
      </c>
    </row>
    <row r="21" spans="1:5" x14ac:dyDescent="0.45">
      <c r="A21" s="23" t="s">
        <v>27</v>
      </c>
      <c r="B21" s="54" t="s">
        <v>32</v>
      </c>
      <c r="D21" s="25" t="s">
        <v>27</v>
      </c>
      <c r="E21" s="65" t="s">
        <v>32</v>
      </c>
    </row>
    <row r="22" spans="1:5" x14ac:dyDescent="0.45">
      <c r="A22" s="23" t="s">
        <v>36</v>
      </c>
      <c r="B22" s="54" t="s">
        <v>32</v>
      </c>
      <c r="D22" s="25" t="s">
        <v>36</v>
      </c>
      <c r="E22" s="65" t="s">
        <v>32</v>
      </c>
    </row>
    <row r="23" spans="1:5" x14ac:dyDescent="0.45">
      <c r="A23" s="23" t="s">
        <v>37</v>
      </c>
      <c r="B23" s="54" t="s">
        <v>32</v>
      </c>
      <c r="D23" s="25" t="s">
        <v>37</v>
      </c>
      <c r="E23" s="65" t="s">
        <v>32</v>
      </c>
    </row>
    <row r="24" spans="1:5" x14ac:dyDescent="0.45">
      <c r="A24" s="8" t="s">
        <v>35</v>
      </c>
      <c r="B24" s="8"/>
      <c r="D24" s="13" t="s">
        <v>7</v>
      </c>
      <c r="E24" s="14"/>
    </row>
    <row r="25" spans="1:5" x14ac:dyDescent="0.45">
      <c r="A25" s="23" t="s">
        <v>10</v>
      </c>
      <c r="B25" s="54" t="s">
        <v>32</v>
      </c>
      <c r="D25" s="25" t="s">
        <v>10</v>
      </c>
      <c r="E25" s="54" t="s">
        <v>32</v>
      </c>
    </row>
    <row r="26" spans="1:5" x14ac:dyDescent="0.45">
      <c r="A26" s="23" t="s">
        <v>11</v>
      </c>
      <c r="B26" s="65" t="s">
        <v>32</v>
      </c>
      <c r="D26" s="25" t="s">
        <v>11</v>
      </c>
      <c r="E26" s="65" t="s">
        <v>32</v>
      </c>
    </row>
    <row r="27" spans="1:5" x14ac:dyDescent="0.45">
      <c r="A27" s="23" t="s">
        <v>26</v>
      </c>
      <c r="B27" s="65" t="s">
        <v>32</v>
      </c>
      <c r="D27" s="25" t="s">
        <v>26</v>
      </c>
      <c r="E27" s="65" t="s">
        <v>32</v>
      </c>
    </row>
    <row r="28" spans="1:5" x14ac:dyDescent="0.45">
      <c r="A28" s="23" t="s">
        <v>27</v>
      </c>
      <c r="B28" s="65" t="s">
        <v>32</v>
      </c>
      <c r="D28" s="25" t="s">
        <v>27</v>
      </c>
      <c r="E28" s="65" t="s">
        <v>32</v>
      </c>
    </row>
    <row r="29" spans="1:5" x14ac:dyDescent="0.45">
      <c r="A29" s="23" t="s">
        <v>36</v>
      </c>
      <c r="B29" s="65" t="s">
        <v>32</v>
      </c>
      <c r="D29" s="25" t="s">
        <v>36</v>
      </c>
      <c r="E29" s="65" t="s">
        <v>32</v>
      </c>
    </row>
    <row r="30" spans="1:5" x14ac:dyDescent="0.45">
      <c r="A30" s="23" t="s">
        <v>37</v>
      </c>
      <c r="B30" s="65" t="s">
        <v>32</v>
      </c>
      <c r="D30" s="25" t="s">
        <v>37</v>
      </c>
      <c r="E30" s="65" t="s">
        <v>32</v>
      </c>
    </row>
    <row r="31" spans="1:5" x14ac:dyDescent="0.45">
      <c r="A31" s="10" t="s">
        <v>12</v>
      </c>
      <c r="B31" s="11" t="e">
        <f>AVERAGE(B25:B30,B18:B23,B11:B16)</f>
        <v>#DIV/0!</v>
      </c>
      <c r="D31" s="15" t="s">
        <v>12</v>
      </c>
      <c r="E31" s="17" t="e">
        <f>AVERAGE(E25:E30,E18:E23,E11:E16)</f>
        <v>#DIV/0!</v>
      </c>
    </row>
    <row r="32" spans="1:5" x14ac:dyDescent="0.45">
      <c r="A32" s="10" t="s">
        <v>13</v>
      </c>
      <c r="B32" s="11" t="e">
        <f>_xlfn.STDEV.S(B25:B30,B18:B23,B11:B16)</f>
        <v>#DIV/0!</v>
      </c>
      <c r="D32" s="15" t="s">
        <v>13</v>
      </c>
      <c r="E32" s="17" t="e">
        <f>_xlfn.STDEV.S(E25:E30,E18:E23,E11:E16)</f>
        <v>#DIV/0!</v>
      </c>
    </row>
    <row r="36" spans="1:11" x14ac:dyDescent="0.45">
      <c r="A36" s="28" t="s">
        <v>28</v>
      </c>
      <c r="B36" s="29">
        <v>5</v>
      </c>
    </row>
    <row r="37" spans="1:11" x14ac:dyDescent="0.45">
      <c r="A37" s="28" t="s">
        <v>9</v>
      </c>
      <c r="B37" s="29">
        <f>5+4+5</f>
        <v>14</v>
      </c>
      <c r="E37" s="30"/>
    </row>
    <row r="38" spans="1:11" x14ac:dyDescent="0.45">
      <c r="A38" s="28" t="s">
        <v>8</v>
      </c>
      <c r="B38" s="29">
        <v>100</v>
      </c>
    </row>
    <row r="39" spans="1:11" x14ac:dyDescent="0.45">
      <c r="A39" s="28" t="s">
        <v>0</v>
      </c>
      <c r="B39" s="29">
        <f>B37*B38</f>
        <v>1400</v>
      </c>
    </row>
    <row r="41" spans="1:11" x14ac:dyDescent="0.45">
      <c r="B41" s="27" t="s">
        <v>25</v>
      </c>
    </row>
    <row r="42" spans="1:11" x14ac:dyDescent="0.45">
      <c r="A42" s="7"/>
      <c r="C42" s="70" t="s">
        <v>29</v>
      </c>
      <c r="D42" s="70"/>
      <c r="E42" s="70"/>
      <c r="G42" s="71" t="s">
        <v>1</v>
      </c>
      <c r="H42" s="71"/>
      <c r="I42" s="71"/>
    </row>
    <row r="43" spans="1:11" x14ac:dyDescent="0.45">
      <c r="B43" s="34" t="s">
        <v>2</v>
      </c>
      <c r="C43" s="35" t="s">
        <v>5</v>
      </c>
      <c r="D43" s="35" t="s">
        <v>6</v>
      </c>
      <c r="E43" s="35" t="s">
        <v>7</v>
      </c>
      <c r="G43" s="43" t="s">
        <v>5</v>
      </c>
      <c r="H43" s="41" t="s">
        <v>6</v>
      </c>
      <c r="I43" s="42" t="s">
        <v>7</v>
      </c>
    </row>
    <row r="44" spans="1:11" x14ac:dyDescent="0.45">
      <c r="A44">
        <f>SQRT(B44/60)</f>
        <v>0</v>
      </c>
      <c r="B44" s="57">
        <v>0</v>
      </c>
      <c r="C44" s="36">
        <v>11756</v>
      </c>
      <c r="D44" s="36">
        <v>11786</v>
      </c>
      <c r="E44" s="36">
        <v>11566</v>
      </c>
      <c r="G44" s="32">
        <f>(C44-C$44)/(0.000998*$B$39)</f>
        <v>0</v>
      </c>
      <c r="H44" s="32">
        <f t="shared" ref="H44:I59" si="0">(D44-D$44)/(0.000998*$B$39)</f>
        <v>0</v>
      </c>
      <c r="I44" s="32">
        <f t="shared" si="0"/>
        <v>0</v>
      </c>
      <c r="J44" s="39">
        <f>AVERAGE(G44:I44)</f>
        <v>0</v>
      </c>
      <c r="K44" s="39">
        <f>_xlfn.STDEV.S(G44:I44)</f>
        <v>0</v>
      </c>
    </row>
    <row r="45" spans="1:11" x14ac:dyDescent="0.45">
      <c r="A45">
        <f t="shared" ref="A45:A60" si="1">SQRT(B45/60)</f>
        <v>0.12909944487358055</v>
      </c>
      <c r="B45" s="57">
        <v>1</v>
      </c>
      <c r="C45" s="36">
        <v>11761</v>
      </c>
      <c r="D45" s="36">
        <v>11792.5</v>
      </c>
      <c r="E45" s="36">
        <v>11571.5</v>
      </c>
      <c r="G45" s="32">
        <f t="shared" ref="G45:G60" si="2">(C45-C$44)/(0.000998*$B$39)</f>
        <v>3.5785857429144001</v>
      </c>
      <c r="H45" s="32">
        <f t="shared" si="0"/>
        <v>4.65216146578872</v>
      </c>
      <c r="I45" s="32">
        <f t="shared" si="0"/>
        <v>3.9364443172058401</v>
      </c>
      <c r="J45" s="39">
        <f t="shared" ref="J45:J61" si="3">AVERAGE(G45:I45)</f>
        <v>4.0557305086363202</v>
      </c>
      <c r="K45" s="39">
        <f t="shared" ref="K45:K61" si="4">_xlfn.STDEV.S(G45:I45)</f>
        <v>0.54663800159316445</v>
      </c>
    </row>
    <row r="46" spans="1:11" x14ac:dyDescent="0.45">
      <c r="A46">
        <f t="shared" si="1"/>
        <v>0.5163977794943222</v>
      </c>
      <c r="B46" s="57">
        <v>16</v>
      </c>
      <c r="C46" s="36">
        <v>11776</v>
      </c>
      <c r="D46" s="36">
        <v>11812</v>
      </c>
      <c r="E46" s="36">
        <v>11589</v>
      </c>
      <c r="G46" s="32">
        <f t="shared" si="2"/>
        <v>14.314342971657601</v>
      </c>
      <c r="H46" s="32">
        <f t="shared" si="0"/>
        <v>18.60864586315488</v>
      </c>
      <c r="I46" s="32">
        <f t="shared" si="0"/>
        <v>16.461494417406239</v>
      </c>
      <c r="J46" s="39">
        <f t="shared" si="3"/>
        <v>16.461494417406239</v>
      </c>
      <c r="K46" s="39">
        <f t="shared" si="4"/>
        <v>2.1471514457486487</v>
      </c>
    </row>
    <row r="47" spans="1:11" x14ac:dyDescent="0.45">
      <c r="A47">
        <f t="shared" si="1"/>
        <v>0.7745966692414834</v>
      </c>
      <c r="B47" s="57">
        <v>36</v>
      </c>
      <c r="C47" s="36">
        <v>11784</v>
      </c>
      <c r="D47" s="36">
        <v>11823</v>
      </c>
      <c r="E47" s="36">
        <v>11600</v>
      </c>
      <c r="G47" s="32">
        <f t="shared" si="2"/>
        <v>20.040080160320642</v>
      </c>
      <c r="H47" s="32">
        <f t="shared" si="0"/>
        <v>26.48153449756656</v>
      </c>
      <c r="I47" s="32">
        <f t="shared" si="0"/>
        <v>24.334383051817923</v>
      </c>
      <c r="J47" s="39">
        <f t="shared" si="3"/>
        <v>23.618665903235041</v>
      </c>
      <c r="K47" s="39">
        <f t="shared" si="4"/>
        <v>3.2798280095590107</v>
      </c>
    </row>
    <row r="48" spans="1:11" x14ac:dyDescent="0.45">
      <c r="A48">
        <f t="shared" si="1"/>
        <v>0.9036961141150639</v>
      </c>
      <c r="B48" s="57">
        <v>49</v>
      </c>
      <c r="C48" s="36">
        <v>11790</v>
      </c>
      <c r="D48" s="36">
        <v>11830</v>
      </c>
      <c r="E48" s="36">
        <v>11606</v>
      </c>
      <c r="G48" s="32">
        <f t="shared" si="2"/>
        <v>24.334383051817923</v>
      </c>
      <c r="H48" s="32">
        <f t="shared" si="0"/>
        <v>31.491554537646721</v>
      </c>
      <c r="I48" s="32">
        <f t="shared" si="0"/>
        <v>28.628685943315201</v>
      </c>
      <c r="J48" s="39">
        <f t="shared" si="3"/>
        <v>28.151541177593284</v>
      </c>
      <c r="K48" s="39">
        <f t="shared" si="4"/>
        <v>3.6023639828565335</v>
      </c>
    </row>
    <row r="49" spans="1:11" x14ac:dyDescent="0.45">
      <c r="A49">
        <f t="shared" si="1"/>
        <v>1.0327955589886444</v>
      </c>
      <c r="B49" s="57">
        <v>64</v>
      </c>
      <c r="C49" s="36">
        <v>11794</v>
      </c>
      <c r="D49" s="36">
        <v>11835.5</v>
      </c>
      <c r="E49" s="36">
        <v>11611</v>
      </c>
      <c r="G49" s="32">
        <f t="shared" si="2"/>
        <v>27.197251646149443</v>
      </c>
      <c r="H49" s="32">
        <f t="shared" si="0"/>
        <v>35.427998854852561</v>
      </c>
      <c r="I49" s="32">
        <f t="shared" si="0"/>
        <v>32.207271686229603</v>
      </c>
      <c r="J49" s="39">
        <f t="shared" si="3"/>
        <v>31.6108407290772</v>
      </c>
      <c r="K49" s="39">
        <f t="shared" si="4"/>
        <v>4.1476616687455046</v>
      </c>
    </row>
    <row r="50" spans="1:11" x14ac:dyDescent="0.45">
      <c r="A50">
        <f t="shared" si="1"/>
        <v>1.1618950038622251</v>
      </c>
      <c r="B50" s="57">
        <v>81</v>
      </c>
      <c r="C50" s="36">
        <v>11799</v>
      </c>
      <c r="D50" s="36">
        <v>11841</v>
      </c>
      <c r="E50" s="36">
        <v>11616.5</v>
      </c>
      <c r="G50" s="32">
        <f t="shared" si="2"/>
        <v>30.775837389063842</v>
      </c>
      <c r="H50" s="32">
        <f t="shared" si="0"/>
        <v>39.364443172058401</v>
      </c>
      <c r="I50" s="32">
        <f t="shared" si="0"/>
        <v>36.143716003435443</v>
      </c>
      <c r="J50" s="39">
        <f t="shared" si="3"/>
        <v>35.427998854852561</v>
      </c>
      <c r="K50" s="39">
        <f t="shared" si="4"/>
        <v>4.3388046281785497</v>
      </c>
    </row>
    <row r="51" spans="1:11" x14ac:dyDescent="0.45">
      <c r="A51">
        <f t="shared" si="1"/>
        <v>1.2909944487358056</v>
      </c>
      <c r="B51" s="57">
        <v>100</v>
      </c>
      <c r="C51" s="36">
        <v>11803.5</v>
      </c>
      <c r="D51" s="36">
        <v>11847.5</v>
      </c>
      <c r="E51" s="36">
        <v>11622</v>
      </c>
      <c r="G51" s="32">
        <f t="shared" si="2"/>
        <v>33.996564557686803</v>
      </c>
      <c r="H51" s="32">
        <f t="shared" si="0"/>
        <v>44.016604637847124</v>
      </c>
      <c r="I51" s="32">
        <f t="shared" si="0"/>
        <v>40.080160320641284</v>
      </c>
      <c r="J51" s="39">
        <f t="shared" si="3"/>
        <v>39.364443172058401</v>
      </c>
      <c r="K51" s="39">
        <f t="shared" si="4"/>
        <v>5.0482164255890059</v>
      </c>
    </row>
    <row r="52" spans="1:11" x14ac:dyDescent="0.45">
      <c r="A52">
        <f t="shared" si="1"/>
        <v>1.4200938936093861</v>
      </c>
      <c r="B52" s="57">
        <v>121</v>
      </c>
      <c r="C52" s="36">
        <v>11807</v>
      </c>
      <c r="D52" s="36">
        <v>11855</v>
      </c>
      <c r="E52" s="36">
        <v>11628.5</v>
      </c>
      <c r="G52" s="32">
        <f t="shared" si="2"/>
        <v>36.501574577726885</v>
      </c>
      <c r="H52" s="32">
        <f t="shared" si="0"/>
        <v>49.384483252218722</v>
      </c>
      <c r="I52" s="32">
        <f t="shared" si="0"/>
        <v>44.732321786430006</v>
      </c>
      <c r="J52" s="39">
        <f t="shared" si="3"/>
        <v>43.5394598721252</v>
      </c>
      <c r="K52" s="39">
        <f t="shared" si="4"/>
        <v>6.5237660625419736</v>
      </c>
    </row>
    <row r="53" spans="1:11" x14ac:dyDescent="0.45">
      <c r="A53">
        <f t="shared" si="1"/>
        <v>1.5491933384829668</v>
      </c>
      <c r="B53" s="57">
        <v>144</v>
      </c>
      <c r="C53" s="36">
        <v>11811.5</v>
      </c>
      <c r="D53" s="36">
        <v>11858.5</v>
      </c>
      <c r="E53" s="36">
        <v>11632</v>
      </c>
      <c r="G53" s="32">
        <f t="shared" si="2"/>
        <v>39.722301746349842</v>
      </c>
      <c r="H53" s="32">
        <f t="shared" si="0"/>
        <v>51.889493272258804</v>
      </c>
      <c r="I53" s="32">
        <f t="shared" si="0"/>
        <v>47.237331806470081</v>
      </c>
      <c r="J53" s="39">
        <f t="shared" si="3"/>
        <v>46.28304227502624</v>
      </c>
      <c r="K53" s="39">
        <f t="shared" si="4"/>
        <v>6.1394738202394485</v>
      </c>
    </row>
    <row r="54" spans="1:11" x14ac:dyDescent="0.45">
      <c r="A54">
        <f t="shared" si="1"/>
        <v>1.6782927833565473</v>
      </c>
      <c r="B54" s="57">
        <v>169</v>
      </c>
      <c r="C54" s="36">
        <v>11816.5</v>
      </c>
      <c r="D54" s="36">
        <v>11865</v>
      </c>
      <c r="E54" s="36">
        <v>11638</v>
      </c>
      <c r="G54" s="32">
        <f t="shared" si="2"/>
        <v>43.300887489264241</v>
      </c>
      <c r="H54" s="32">
        <f t="shared" si="0"/>
        <v>56.541654738047527</v>
      </c>
      <c r="I54" s="32">
        <f t="shared" si="0"/>
        <v>51.531634697967363</v>
      </c>
      <c r="J54" s="39">
        <f t="shared" si="3"/>
        <v>50.458058975093046</v>
      </c>
      <c r="K54" s="39">
        <f t="shared" si="4"/>
        <v>6.6853498755616014</v>
      </c>
    </row>
    <row r="55" spans="1:11" x14ac:dyDescent="0.45">
      <c r="A55">
        <f t="shared" si="1"/>
        <v>1.8073922282301278</v>
      </c>
      <c r="B55" s="57">
        <v>196</v>
      </c>
      <c r="C55" s="36">
        <v>11820.5</v>
      </c>
      <c r="D55" s="36">
        <v>11871</v>
      </c>
      <c r="E55" s="36">
        <v>11644</v>
      </c>
      <c r="G55" s="32">
        <f t="shared" si="2"/>
        <v>46.163756083595764</v>
      </c>
      <c r="H55" s="32">
        <f t="shared" si="0"/>
        <v>60.835957629544801</v>
      </c>
      <c r="I55" s="32">
        <f t="shared" si="0"/>
        <v>55.825937589464644</v>
      </c>
      <c r="J55" s="39">
        <f t="shared" si="3"/>
        <v>54.275217100868396</v>
      </c>
      <c r="K55" s="39">
        <f t="shared" si="4"/>
        <v>7.4580107989029178</v>
      </c>
    </row>
    <row r="56" spans="1:11" x14ac:dyDescent="0.45">
      <c r="A56">
        <f t="shared" si="1"/>
        <v>1.9364916731037085</v>
      </c>
      <c r="B56" s="57">
        <v>225</v>
      </c>
      <c r="C56" s="36">
        <v>11826.5</v>
      </c>
      <c r="D56" s="36">
        <v>11877.5</v>
      </c>
      <c r="E56" s="36">
        <v>11649</v>
      </c>
      <c r="G56" s="32">
        <f t="shared" si="2"/>
        <v>50.458058975093046</v>
      </c>
      <c r="H56" s="32">
        <f t="shared" si="0"/>
        <v>65.488119095333531</v>
      </c>
      <c r="I56" s="32">
        <f t="shared" si="0"/>
        <v>59.404523332379043</v>
      </c>
      <c r="J56" s="39">
        <f t="shared" si="3"/>
        <v>58.450233800935202</v>
      </c>
      <c r="K56" s="39">
        <f t="shared" si="4"/>
        <v>7.5603358514605103</v>
      </c>
    </row>
    <row r="57" spans="1:11" x14ac:dyDescent="0.45">
      <c r="A57">
        <f t="shared" si="1"/>
        <v>2.0655911179772888</v>
      </c>
      <c r="B57" s="57">
        <v>256</v>
      </c>
      <c r="C57" s="36">
        <v>11830</v>
      </c>
      <c r="D57" s="36">
        <v>11882.5</v>
      </c>
      <c r="E57" s="36">
        <v>11655</v>
      </c>
      <c r="G57" s="32">
        <f t="shared" si="2"/>
        <v>52.963068995133121</v>
      </c>
      <c r="H57" s="32">
        <f t="shared" si="0"/>
        <v>69.066704838247929</v>
      </c>
      <c r="I57" s="32">
        <f t="shared" si="0"/>
        <v>63.698826223876324</v>
      </c>
      <c r="J57" s="39">
        <f t="shared" si="3"/>
        <v>61.909533352419125</v>
      </c>
      <c r="K57" s="39">
        <f t="shared" si="4"/>
        <v>8.1995700238974578</v>
      </c>
    </row>
    <row r="58" spans="1:11" x14ac:dyDescent="0.45">
      <c r="A58">
        <f t="shared" si="1"/>
        <v>2.1946905628508695</v>
      </c>
      <c r="B58" s="57">
        <v>289</v>
      </c>
      <c r="C58" s="36">
        <v>11834</v>
      </c>
      <c r="D58" s="36">
        <v>11888.5</v>
      </c>
      <c r="E58" s="36">
        <v>11661.5</v>
      </c>
      <c r="G58" s="32">
        <f t="shared" si="2"/>
        <v>55.825937589464644</v>
      </c>
      <c r="H58" s="32">
        <f t="shared" si="0"/>
        <v>73.361007729745211</v>
      </c>
      <c r="I58" s="32">
        <f t="shared" si="0"/>
        <v>68.350987689665047</v>
      </c>
      <c r="J58" s="39">
        <f t="shared" si="3"/>
        <v>65.845977669624972</v>
      </c>
      <c r="K58" s="39">
        <f t="shared" si="4"/>
        <v>9.0319420728055579</v>
      </c>
    </row>
    <row r="59" spans="1:11" x14ac:dyDescent="0.45">
      <c r="A59">
        <f t="shared" si="1"/>
        <v>2.3237900077244502</v>
      </c>
      <c r="B59" s="34">
        <v>324</v>
      </c>
      <c r="C59" s="36">
        <v>11838</v>
      </c>
      <c r="D59" s="36">
        <v>11893</v>
      </c>
      <c r="E59" s="36">
        <v>11666.5</v>
      </c>
      <c r="G59" s="32">
        <f t="shared" si="2"/>
        <v>58.688806183796167</v>
      </c>
      <c r="H59" s="32">
        <f t="shared" si="0"/>
        <v>76.581734898368168</v>
      </c>
      <c r="I59" s="32">
        <f t="shared" si="0"/>
        <v>71.929573432579446</v>
      </c>
      <c r="J59" s="39">
        <f t="shared" si="3"/>
        <v>69.066704838247929</v>
      </c>
      <c r="K59" s="39">
        <f t="shared" si="4"/>
        <v>9.2836542879135564</v>
      </c>
    </row>
    <row r="60" spans="1:11" x14ac:dyDescent="0.45">
      <c r="A60">
        <f t="shared" si="1"/>
        <v>4.905778905196061</v>
      </c>
      <c r="B60" s="34">
        <v>1444</v>
      </c>
      <c r="C60" s="36">
        <v>11904</v>
      </c>
      <c r="D60" s="36">
        <v>11978</v>
      </c>
      <c r="E60" s="36">
        <v>11757</v>
      </c>
      <c r="G60" s="32">
        <f t="shared" si="2"/>
        <v>105.92613799026624</v>
      </c>
      <c r="H60" s="32">
        <f t="shared" ref="H60" si="5">(D60-D$44)/(0.000998*$B$39)</f>
        <v>137.41769252791298</v>
      </c>
      <c r="I60" s="32">
        <f t="shared" ref="I60" si="6">(E60-E$44)/(0.000998*$B$39)</f>
        <v>136.70197537933009</v>
      </c>
      <c r="J60" s="39">
        <f t="shared" si="3"/>
        <v>126.68193529916978</v>
      </c>
      <c r="K60" s="39">
        <f t="shared" si="4"/>
        <v>17.978609629373615</v>
      </c>
    </row>
    <row r="61" spans="1:11" x14ac:dyDescent="0.45">
      <c r="B61" s="1"/>
      <c r="F61" s="40" t="s">
        <v>3</v>
      </c>
      <c r="G61" s="32">
        <f>SLOPE(G44:G60,$A$44:$A$60)</f>
        <v>22.032781776534708</v>
      </c>
      <c r="H61" s="32">
        <f>SLOPE(H44:H60,$A$44:$A$60)</f>
        <v>28.642217446453966</v>
      </c>
      <c r="I61" s="32">
        <f>SLOPE(I44:I60,$A$44:$A$60)</f>
        <v>28.273200363894535</v>
      </c>
      <c r="J61" s="39">
        <f t="shared" si="3"/>
        <v>26.31606652896107</v>
      </c>
      <c r="K61" s="39">
        <f t="shared" si="4"/>
        <v>3.7140193328227684</v>
      </c>
    </row>
    <row r="62" spans="1:11" x14ac:dyDescent="0.45">
      <c r="B62" s="1"/>
      <c r="G62" s="38" t="s">
        <v>12</v>
      </c>
      <c r="H62" s="39">
        <f>AVERAGE(G61:I61)</f>
        <v>26.31606652896107</v>
      </c>
    </row>
    <row r="63" spans="1:11" x14ac:dyDescent="0.45">
      <c r="B63" s="1"/>
      <c r="G63" s="38" t="s">
        <v>13</v>
      </c>
      <c r="H63" s="39">
        <f>_xlfn.STDEV.S(G61:I61)</f>
        <v>3.7140193328227684</v>
      </c>
    </row>
    <row r="65" spans="1:29" x14ac:dyDescent="0.45">
      <c r="B65" s="8" t="s">
        <v>4</v>
      </c>
      <c r="V65" s="1"/>
      <c r="Z65" s="1"/>
      <c r="AA65" s="1"/>
      <c r="AB65" s="1"/>
      <c r="AC65" s="1"/>
    </row>
    <row r="66" spans="1:29" x14ac:dyDescent="0.45">
      <c r="A66" s="7"/>
      <c r="C66" s="70" t="s">
        <v>29</v>
      </c>
      <c r="D66" s="70"/>
      <c r="E66" s="70"/>
      <c r="G66" s="71" t="s">
        <v>1</v>
      </c>
      <c r="H66" s="71"/>
      <c r="I66" s="71"/>
      <c r="V66" s="1"/>
    </row>
    <row r="67" spans="1:29" x14ac:dyDescent="0.45">
      <c r="A67" s="32"/>
      <c r="B67" s="34" t="s">
        <v>2</v>
      </c>
      <c r="C67" s="35" t="s">
        <v>33</v>
      </c>
      <c r="D67" s="35" t="s">
        <v>34</v>
      </c>
      <c r="E67" s="35" t="s">
        <v>35</v>
      </c>
      <c r="F67" s="32"/>
      <c r="G67" s="43" t="s">
        <v>33</v>
      </c>
      <c r="H67" s="41" t="s">
        <v>34</v>
      </c>
      <c r="I67" s="42" t="s">
        <v>35</v>
      </c>
      <c r="V67" s="1"/>
      <c r="Z67" s="3"/>
      <c r="AA67" s="3"/>
      <c r="AB67" s="3"/>
      <c r="AC67" s="3"/>
    </row>
    <row r="68" spans="1:29" x14ac:dyDescent="0.45">
      <c r="A68">
        <f>SQRT(B68/60)</f>
        <v>0</v>
      </c>
      <c r="B68" s="57">
        <v>0</v>
      </c>
      <c r="C68" s="36">
        <v>11706</v>
      </c>
      <c r="D68" s="36">
        <v>11660</v>
      </c>
      <c r="E68" s="36">
        <v>11940</v>
      </c>
      <c r="F68" s="32"/>
      <c r="G68" s="32">
        <f>(C68-C$68)/(0.000998*$B$39)</f>
        <v>0</v>
      </c>
      <c r="H68" s="32">
        <f t="shared" ref="H68:I83" si="7">(D68-D$68)/(0.000998*$B$39)</f>
        <v>0</v>
      </c>
      <c r="I68" s="32">
        <f t="shared" si="7"/>
        <v>0</v>
      </c>
      <c r="J68" s="39">
        <f>AVERAGE(G68:I68)</f>
        <v>0</v>
      </c>
      <c r="K68" s="39">
        <f>_xlfn.STDEV.S(G68:I68)</f>
        <v>0</v>
      </c>
      <c r="V68" s="1"/>
      <c r="W68" s="3"/>
      <c r="X68" s="3"/>
      <c r="Y68" s="3"/>
      <c r="Z68" s="3"/>
      <c r="AA68" s="3"/>
      <c r="AB68" s="3"/>
      <c r="AC68" s="3"/>
    </row>
    <row r="69" spans="1:29" x14ac:dyDescent="0.45">
      <c r="A69">
        <f t="shared" ref="A69:A84" si="8">SQRT(B69/60)</f>
        <v>0.12909944487358055</v>
      </c>
      <c r="B69" s="57">
        <v>1</v>
      </c>
      <c r="C69" s="36">
        <v>11711.5</v>
      </c>
      <c r="D69" s="36">
        <v>11664</v>
      </c>
      <c r="E69" s="36">
        <v>11952</v>
      </c>
      <c r="F69" s="32"/>
      <c r="G69" s="32">
        <f t="shared" ref="G69:G84" si="9">(C69-C$68)/(0.000998*$B$39)</f>
        <v>3.9364443172058401</v>
      </c>
      <c r="H69" s="32">
        <f t="shared" si="7"/>
        <v>2.8628685943315202</v>
      </c>
      <c r="I69" s="32">
        <f t="shared" si="7"/>
        <v>8.588605782994561</v>
      </c>
      <c r="J69" s="39">
        <f t="shared" ref="J69:J85" si="10">AVERAGE(G69:I69)</f>
        <v>5.1293062315106406</v>
      </c>
      <c r="K69" s="39">
        <f t="shared" ref="K69:K85" si="11">_xlfn.STDEV.S(G69:I69)</f>
        <v>3.0435515846390579</v>
      </c>
      <c r="V69" s="1"/>
      <c r="Z69" s="3"/>
      <c r="AA69" s="3"/>
      <c r="AB69" s="3"/>
      <c r="AC69" s="3"/>
    </row>
    <row r="70" spans="1:29" x14ac:dyDescent="0.45">
      <c r="A70">
        <f t="shared" si="8"/>
        <v>0.5163977794943222</v>
      </c>
      <c r="B70" s="57">
        <v>16</v>
      </c>
      <c r="C70" s="36">
        <v>11730.5</v>
      </c>
      <c r="D70" s="36">
        <v>11678.5</v>
      </c>
      <c r="E70" s="36">
        <v>11971</v>
      </c>
      <c r="F70" s="32"/>
      <c r="G70" s="32">
        <f t="shared" si="9"/>
        <v>17.53507014028056</v>
      </c>
      <c r="H70" s="32">
        <f t="shared" si="7"/>
        <v>13.24076724878328</v>
      </c>
      <c r="I70" s="32">
        <f t="shared" si="7"/>
        <v>22.187231606069282</v>
      </c>
      <c r="J70" s="39">
        <f t="shared" si="10"/>
        <v>17.654356331711039</v>
      </c>
      <c r="K70" s="39">
        <f t="shared" si="11"/>
        <v>4.4744248815514549</v>
      </c>
      <c r="V70" s="1"/>
      <c r="Z70" s="3"/>
      <c r="AA70" s="3"/>
      <c r="AB70" s="3"/>
      <c r="AC70" s="3"/>
    </row>
    <row r="71" spans="1:29" x14ac:dyDescent="0.45">
      <c r="A71">
        <f t="shared" si="8"/>
        <v>0.7745966692414834</v>
      </c>
      <c r="B71" s="57">
        <v>36</v>
      </c>
      <c r="C71" s="36">
        <v>11744.5</v>
      </c>
      <c r="D71" s="36">
        <v>11687.5</v>
      </c>
      <c r="E71" s="36">
        <v>11983</v>
      </c>
      <c r="F71" s="32"/>
      <c r="G71" s="32">
        <f t="shared" si="9"/>
        <v>27.555110220440881</v>
      </c>
      <c r="H71" s="32">
        <f t="shared" si="7"/>
        <v>19.6822215860292</v>
      </c>
      <c r="I71" s="32">
        <f t="shared" si="7"/>
        <v>30.775837389063842</v>
      </c>
      <c r="J71" s="39">
        <f t="shared" si="10"/>
        <v>26.00438973184464</v>
      </c>
      <c r="K71" s="39">
        <f t="shared" si="11"/>
        <v>5.707068286051018</v>
      </c>
      <c r="V71" s="1"/>
      <c r="W71" s="3"/>
      <c r="X71" s="3"/>
      <c r="Y71" s="3"/>
      <c r="Z71" s="3"/>
      <c r="AA71" s="3"/>
      <c r="AB71" s="3"/>
      <c r="AC71" s="3"/>
    </row>
    <row r="72" spans="1:29" x14ac:dyDescent="0.45">
      <c r="A72">
        <f t="shared" si="8"/>
        <v>0.9036961141150639</v>
      </c>
      <c r="B72" s="57">
        <v>49</v>
      </c>
      <c r="C72" s="36">
        <v>11751.5</v>
      </c>
      <c r="D72" s="36">
        <v>11693</v>
      </c>
      <c r="E72" s="36">
        <v>11990</v>
      </c>
      <c r="F72" s="32"/>
      <c r="G72" s="32">
        <f t="shared" si="9"/>
        <v>32.565130260521045</v>
      </c>
      <c r="H72" s="32">
        <f t="shared" si="7"/>
        <v>23.618665903235041</v>
      </c>
      <c r="I72" s="32">
        <f t="shared" si="7"/>
        <v>35.785857429144002</v>
      </c>
      <c r="J72" s="39">
        <f t="shared" si="10"/>
        <v>30.656551197633362</v>
      </c>
      <c r="K72" s="39">
        <f t="shared" si="11"/>
        <v>6.3041369699989414</v>
      </c>
      <c r="V72" s="1"/>
      <c r="Z72" s="3"/>
      <c r="AA72" s="3"/>
      <c r="AB72" s="3"/>
      <c r="AC72" s="3"/>
    </row>
    <row r="73" spans="1:29" x14ac:dyDescent="0.45">
      <c r="A73">
        <f t="shared" si="8"/>
        <v>1.0327955589886444</v>
      </c>
      <c r="B73" s="57">
        <v>64</v>
      </c>
      <c r="C73" s="36">
        <v>11757</v>
      </c>
      <c r="D73" s="36">
        <v>11696.5</v>
      </c>
      <c r="E73" s="36">
        <v>11994</v>
      </c>
      <c r="F73" s="32"/>
      <c r="G73" s="32">
        <f t="shared" si="9"/>
        <v>36.501574577726885</v>
      </c>
      <c r="H73" s="32">
        <f t="shared" si="7"/>
        <v>26.123675923275123</v>
      </c>
      <c r="I73" s="32">
        <f t="shared" si="7"/>
        <v>38.648726023475525</v>
      </c>
      <c r="J73" s="39">
        <f t="shared" si="10"/>
        <v>33.757992174825844</v>
      </c>
      <c r="K73" s="39">
        <f t="shared" si="11"/>
        <v>6.6981081884561862</v>
      </c>
      <c r="V73" s="1"/>
      <c r="Z73" s="3"/>
      <c r="AA73" s="3"/>
      <c r="AB73" s="3"/>
      <c r="AC73" s="3"/>
    </row>
    <row r="74" spans="1:29" x14ac:dyDescent="0.45">
      <c r="A74">
        <f t="shared" si="8"/>
        <v>1.1618950038622251</v>
      </c>
      <c r="B74" s="57">
        <v>81</v>
      </c>
      <c r="C74" s="36">
        <v>11764.5</v>
      </c>
      <c r="D74" s="36">
        <v>11703</v>
      </c>
      <c r="E74" s="36">
        <v>12001.5</v>
      </c>
      <c r="F74" s="32"/>
      <c r="G74" s="32">
        <f t="shared" si="9"/>
        <v>41.869453192098483</v>
      </c>
      <c r="H74" s="32">
        <f t="shared" si="7"/>
        <v>30.775837389063842</v>
      </c>
      <c r="I74" s="32">
        <f t="shared" si="7"/>
        <v>44.016604637847124</v>
      </c>
      <c r="J74" s="39">
        <f t="shared" si="10"/>
        <v>38.887298406336484</v>
      </c>
      <c r="K74" s="39">
        <f t="shared" si="11"/>
        <v>7.1062940207111813</v>
      </c>
    </row>
    <row r="75" spans="1:29" x14ac:dyDescent="0.45">
      <c r="A75">
        <f t="shared" si="8"/>
        <v>1.2909944487358056</v>
      </c>
      <c r="B75" s="57">
        <v>100</v>
      </c>
      <c r="C75" s="36">
        <v>11771.5</v>
      </c>
      <c r="D75" s="36">
        <v>11708</v>
      </c>
      <c r="E75" s="36">
        <v>12007.5</v>
      </c>
      <c r="F75" s="32"/>
      <c r="G75" s="32">
        <f t="shared" si="9"/>
        <v>46.87947323217864</v>
      </c>
      <c r="H75" s="32">
        <f t="shared" si="7"/>
        <v>34.354423131978244</v>
      </c>
      <c r="I75" s="32">
        <f t="shared" si="7"/>
        <v>48.310907529344405</v>
      </c>
      <c r="J75" s="39">
        <f t="shared" si="10"/>
        <v>43.181601297833765</v>
      </c>
      <c r="K75" s="39">
        <f t="shared" si="11"/>
        <v>7.6779917176037698</v>
      </c>
    </row>
    <row r="76" spans="1:29" x14ac:dyDescent="0.45">
      <c r="A76">
        <f t="shared" si="8"/>
        <v>1.4200938936093861</v>
      </c>
      <c r="B76" s="57">
        <v>121</v>
      </c>
      <c r="C76" s="36">
        <v>11779</v>
      </c>
      <c r="D76" s="36">
        <v>11713</v>
      </c>
      <c r="E76" s="36">
        <v>12015</v>
      </c>
      <c r="F76" s="32"/>
      <c r="G76" s="32">
        <f t="shared" si="9"/>
        <v>52.247351846550245</v>
      </c>
      <c r="H76" s="32">
        <f t="shared" si="7"/>
        <v>37.933008874892643</v>
      </c>
      <c r="I76" s="32">
        <f t="shared" si="7"/>
        <v>53.678786143716003</v>
      </c>
      <c r="J76" s="39">
        <f t="shared" si="10"/>
        <v>47.953048955052964</v>
      </c>
      <c r="K76" s="39">
        <f t="shared" si="11"/>
        <v>8.7070749073836655</v>
      </c>
    </row>
    <row r="77" spans="1:29" x14ac:dyDescent="0.45">
      <c r="A77">
        <f t="shared" si="8"/>
        <v>1.5491933384829668</v>
      </c>
      <c r="B77" s="57">
        <v>144</v>
      </c>
      <c r="C77" s="36">
        <v>11783</v>
      </c>
      <c r="D77" s="36">
        <v>11716.5</v>
      </c>
      <c r="E77" s="36">
        <v>12019</v>
      </c>
      <c r="F77" s="32"/>
      <c r="G77" s="32">
        <f t="shared" si="9"/>
        <v>55.110220440881761</v>
      </c>
      <c r="H77" s="32">
        <f t="shared" si="7"/>
        <v>40.438018894932725</v>
      </c>
      <c r="I77" s="32">
        <f t="shared" si="7"/>
        <v>56.541654738047527</v>
      </c>
      <c r="J77" s="39">
        <f t="shared" si="10"/>
        <v>50.696631357954004</v>
      </c>
      <c r="K77" s="39">
        <f t="shared" si="11"/>
        <v>8.9130016429156278</v>
      </c>
    </row>
    <row r="78" spans="1:29" x14ac:dyDescent="0.45">
      <c r="A78">
        <f t="shared" si="8"/>
        <v>1.6782927833565473</v>
      </c>
      <c r="B78" s="57">
        <v>169</v>
      </c>
      <c r="C78" s="36">
        <v>11791.5</v>
      </c>
      <c r="D78" s="36">
        <v>11722</v>
      </c>
      <c r="E78" s="36">
        <v>12026</v>
      </c>
      <c r="F78" s="32"/>
      <c r="G78" s="32">
        <f t="shared" si="9"/>
        <v>61.193816203836242</v>
      </c>
      <c r="H78" s="32">
        <f t="shared" si="7"/>
        <v>44.374463212138565</v>
      </c>
      <c r="I78" s="32">
        <f t="shared" si="7"/>
        <v>61.551674778127683</v>
      </c>
      <c r="J78" s="39">
        <f t="shared" si="10"/>
        <v>55.706651398034161</v>
      </c>
      <c r="K78" s="39">
        <f t="shared" si="11"/>
        <v>9.8155938434825529</v>
      </c>
    </row>
    <row r="79" spans="1:29" x14ac:dyDescent="0.45">
      <c r="A79">
        <f t="shared" si="8"/>
        <v>1.8073922282301278</v>
      </c>
      <c r="B79" s="57">
        <v>196</v>
      </c>
      <c r="C79" s="36">
        <v>11799</v>
      </c>
      <c r="D79" s="36">
        <v>11727</v>
      </c>
      <c r="E79" s="36">
        <v>12033</v>
      </c>
      <c r="F79" s="32"/>
      <c r="G79" s="32">
        <f t="shared" si="9"/>
        <v>66.56169481820784</v>
      </c>
      <c r="H79" s="32">
        <f t="shared" si="7"/>
        <v>47.953048955052964</v>
      </c>
      <c r="I79" s="32">
        <f t="shared" si="7"/>
        <v>66.56169481820784</v>
      </c>
      <c r="J79" s="39">
        <f t="shared" si="10"/>
        <v>60.358812863822884</v>
      </c>
      <c r="K79" s="39">
        <f t="shared" si="11"/>
        <v>10.743706698346806</v>
      </c>
    </row>
    <row r="80" spans="1:29" x14ac:dyDescent="0.45">
      <c r="A80">
        <f t="shared" si="8"/>
        <v>1.9364916731037085</v>
      </c>
      <c r="B80" s="57">
        <v>225</v>
      </c>
      <c r="C80" s="36">
        <v>11805</v>
      </c>
      <c r="D80" s="36">
        <v>11730.5</v>
      </c>
      <c r="E80" s="36">
        <v>12038.5</v>
      </c>
      <c r="F80" s="32"/>
      <c r="G80" s="32">
        <f t="shared" si="9"/>
        <v>70.855997709705122</v>
      </c>
      <c r="H80" s="32">
        <f t="shared" si="7"/>
        <v>50.458058975093046</v>
      </c>
      <c r="I80" s="32">
        <f t="shared" si="7"/>
        <v>70.49813913541368</v>
      </c>
      <c r="J80" s="39">
        <f t="shared" si="10"/>
        <v>63.937398606737283</v>
      </c>
      <c r="K80" s="39">
        <f t="shared" si="11"/>
        <v>11.674821770318802</v>
      </c>
    </row>
    <row r="81" spans="1:11" x14ac:dyDescent="0.45">
      <c r="A81">
        <f t="shared" si="8"/>
        <v>2.0655911179772888</v>
      </c>
      <c r="B81" s="57">
        <v>256</v>
      </c>
      <c r="C81" s="36">
        <v>11811</v>
      </c>
      <c r="D81" s="36">
        <v>11735.5</v>
      </c>
      <c r="E81" s="36">
        <v>12043.5</v>
      </c>
      <c r="F81" s="32"/>
      <c r="G81" s="32">
        <f t="shared" si="9"/>
        <v>75.150300601202403</v>
      </c>
      <c r="H81" s="32">
        <f t="shared" si="7"/>
        <v>54.036644718007445</v>
      </c>
      <c r="I81" s="32">
        <f t="shared" si="7"/>
        <v>74.076724878328079</v>
      </c>
      <c r="J81" s="39">
        <f t="shared" si="10"/>
        <v>67.75455673251264</v>
      </c>
      <c r="K81" s="39">
        <f t="shared" si="11"/>
        <v>11.89218120180087</v>
      </c>
    </row>
    <row r="82" spans="1:11" x14ac:dyDescent="0.45">
      <c r="A82">
        <f t="shared" si="8"/>
        <v>2.1946905628508695</v>
      </c>
      <c r="B82" s="57">
        <v>289</v>
      </c>
      <c r="C82" s="36">
        <v>11818</v>
      </c>
      <c r="D82" s="36">
        <v>11741.5</v>
      </c>
      <c r="E82" s="36">
        <v>12052</v>
      </c>
      <c r="F82" s="32"/>
      <c r="G82" s="32">
        <f t="shared" si="9"/>
        <v>80.160320641282567</v>
      </c>
      <c r="H82" s="32">
        <f t="shared" si="7"/>
        <v>58.330947609504726</v>
      </c>
      <c r="I82" s="32">
        <f t="shared" si="7"/>
        <v>80.160320641282567</v>
      </c>
      <c r="J82" s="39">
        <f t="shared" si="10"/>
        <v>72.883862964023294</v>
      </c>
      <c r="K82" s="39">
        <f t="shared" si="11"/>
        <v>12.603194396137692</v>
      </c>
    </row>
    <row r="83" spans="1:11" x14ac:dyDescent="0.45">
      <c r="A83">
        <f t="shared" si="8"/>
        <v>2.3237900077244502</v>
      </c>
      <c r="B83" s="34">
        <v>324</v>
      </c>
      <c r="C83" s="36">
        <v>11824</v>
      </c>
      <c r="D83" s="36">
        <v>11745.5</v>
      </c>
      <c r="E83" s="36">
        <v>12055.5</v>
      </c>
      <c r="F83" s="32"/>
      <c r="G83" s="32">
        <f t="shared" si="9"/>
        <v>84.454623532779848</v>
      </c>
      <c r="H83" s="32">
        <f t="shared" si="7"/>
        <v>61.193816203836242</v>
      </c>
      <c r="I83" s="32">
        <f t="shared" si="7"/>
        <v>82.665330661322642</v>
      </c>
      <c r="J83" s="39">
        <f t="shared" si="10"/>
        <v>76.104590132646251</v>
      </c>
      <c r="K83" s="39">
        <f t="shared" si="11"/>
        <v>12.944063373300535</v>
      </c>
    </row>
    <row r="84" spans="1:11" x14ac:dyDescent="0.45">
      <c r="A84">
        <f t="shared" si="8"/>
        <v>4.905778905196061</v>
      </c>
      <c r="B84" s="34">
        <v>1444</v>
      </c>
      <c r="C84" s="36">
        <v>11919</v>
      </c>
      <c r="D84" s="36">
        <v>11808</v>
      </c>
      <c r="E84" s="36">
        <v>12142.5</v>
      </c>
      <c r="F84" s="32"/>
      <c r="G84" s="32">
        <f t="shared" si="9"/>
        <v>152.44775264815345</v>
      </c>
      <c r="H84" s="32">
        <f t="shared" ref="H84" si="12">(D84-D$68)/(0.000998*$B$39)</f>
        <v>105.92613799026624</v>
      </c>
      <c r="I84" s="32">
        <f t="shared" ref="I84" si="13">(E84-E$68)/(0.000998*$B$39)</f>
        <v>144.93272258803322</v>
      </c>
      <c r="J84" s="39">
        <f t="shared" si="10"/>
        <v>134.43553774215096</v>
      </c>
      <c r="K84" s="39">
        <f t="shared" si="11"/>
        <v>24.974153136006461</v>
      </c>
    </row>
    <row r="85" spans="1:11" x14ac:dyDescent="0.45">
      <c r="B85" s="33"/>
      <c r="C85" s="32"/>
      <c r="D85" s="32"/>
      <c r="E85" s="32"/>
      <c r="F85" s="44" t="s">
        <v>3</v>
      </c>
      <c r="G85" s="32">
        <f>SLOPE(G68:G84,$A$68:$A$84)</f>
        <v>32.116589612884731</v>
      </c>
      <c r="H85" s="32">
        <f>SLOPE(H68:H84,$A$68:$A$84)</f>
        <v>22.444711020763368</v>
      </c>
      <c r="I85" s="32">
        <f>SLOPE(I68:I84,$A$68:$A$84)</f>
        <v>29.828628685424388</v>
      </c>
      <c r="J85" s="39">
        <f t="shared" si="10"/>
        <v>28.129976439690832</v>
      </c>
      <c r="K85" s="39">
        <f t="shared" si="11"/>
        <v>5.0547377245644922</v>
      </c>
    </row>
    <row r="86" spans="1:11" x14ac:dyDescent="0.45">
      <c r="B86" s="1"/>
      <c r="G86" s="10" t="s">
        <v>12</v>
      </c>
      <c r="H86" s="11">
        <f>AVERAGE(G85:I85)</f>
        <v>28.129976439690832</v>
      </c>
    </row>
    <row r="87" spans="1:11" x14ac:dyDescent="0.45">
      <c r="B87" s="1"/>
      <c r="G87" s="10" t="s">
        <v>13</v>
      </c>
      <c r="H87" s="11">
        <f>_xlfn.STDEV.S(G85:I85)</f>
        <v>5.0547377245644922</v>
      </c>
    </row>
    <row r="89" spans="1:11" x14ac:dyDescent="0.45">
      <c r="B89" s="17" t="s">
        <v>16</v>
      </c>
    </row>
    <row r="90" spans="1:11" x14ac:dyDescent="0.45">
      <c r="A90" s="7"/>
      <c r="C90" s="70" t="s">
        <v>29</v>
      </c>
      <c r="D90" s="70"/>
      <c r="E90" s="70"/>
      <c r="G90" s="71" t="s">
        <v>1</v>
      </c>
      <c r="H90" s="71"/>
      <c r="I90" s="71"/>
    </row>
    <row r="91" spans="1:11" x14ac:dyDescent="0.45">
      <c r="B91" s="34" t="s">
        <v>2</v>
      </c>
      <c r="C91" s="35" t="s">
        <v>5</v>
      </c>
      <c r="D91" s="35" t="s">
        <v>6</v>
      </c>
      <c r="E91" s="35" t="s">
        <v>7</v>
      </c>
      <c r="G91" s="43" t="s">
        <v>5</v>
      </c>
      <c r="H91" s="41" t="s">
        <v>6</v>
      </c>
      <c r="I91" s="42" t="s">
        <v>7</v>
      </c>
    </row>
    <row r="92" spans="1:11" x14ac:dyDescent="0.45">
      <c r="A92">
        <f>SQRT(B92/60)</f>
        <v>0</v>
      </c>
      <c r="B92" s="57">
        <v>0</v>
      </c>
      <c r="C92" s="36">
        <v>10221</v>
      </c>
      <c r="D92" s="36">
        <v>10208</v>
      </c>
      <c r="E92" s="36">
        <v>10299</v>
      </c>
      <c r="G92" s="31">
        <f>(C92-C$92)/(0.000998*$B$39)</f>
        <v>0</v>
      </c>
      <c r="H92" s="31">
        <f t="shared" ref="H92:I107" si="14">(D92-D$92)/(0.000998*$B$39)</f>
        <v>0</v>
      </c>
      <c r="I92" s="31">
        <f t="shared" si="14"/>
        <v>0</v>
      </c>
      <c r="J92" s="39">
        <f>AVERAGE(G92:I92,G116:I116)</f>
        <v>0</v>
      </c>
      <c r="K92" s="39">
        <f>_xlfn.STDEV.S(G92:I92,G116:I116)</f>
        <v>0</v>
      </c>
    </row>
    <row r="93" spans="1:11" x14ac:dyDescent="0.45">
      <c r="A93">
        <f t="shared" ref="A93:A108" si="15">SQRT(B93/60)</f>
        <v>0.12909944487358055</v>
      </c>
      <c r="B93" s="57">
        <v>1</v>
      </c>
      <c r="C93" s="36">
        <v>10230.5</v>
      </c>
      <c r="D93" s="36">
        <v>10218</v>
      </c>
      <c r="E93" s="36">
        <v>10306.5</v>
      </c>
      <c r="G93" s="31">
        <f t="shared" ref="G93:G108" si="16">(C93-C$92)/(0.000998*$B$39)</f>
        <v>6.7993129115373607</v>
      </c>
      <c r="H93" s="31">
        <f t="shared" si="14"/>
        <v>7.1571714858288003</v>
      </c>
      <c r="I93" s="31">
        <f t="shared" si="14"/>
        <v>5.3678786143716</v>
      </c>
      <c r="J93" s="39">
        <f t="shared" ref="J93:J109" si="17">AVERAGE(G93:I93)</f>
        <v>6.4414543372459194</v>
      </c>
      <c r="K93" s="39">
        <f t="shared" ref="K93:K109" si="18">_xlfn.STDEV.S(G93:I93,G117:I117)</f>
        <v>1.7037475972284686</v>
      </c>
    </row>
    <row r="94" spans="1:11" x14ac:dyDescent="0.45">
      <c r="A94">
        <f t="shared" si="15"/>
        <v>0.5163977794943222</v>
      </c>
      <c r="B94" s="57">
        <v>16</v>
      </c>
      <c r="C94" s="36">
        <v>10251.5</v>
      </c>
      <c r="D94" s="36">
        <v>10240.5</v>
      </c>
      <c r="E94" s="36">
        <v>10325.5</v>
      </c>
      <c r="G94" s="31">
        <f t="shared" si="16"/>
        <v>21.829373031777841</v>
      </c>
      <c r="H94" s="31">
        <f t="shared" si="14"/>
        <v>23.260807328943603</v>
      </c>
      <c r="I94" s="31">
        <f t="shared" si="14"/>
        <v>18.966504437446321</v>
      </c>
      <c r="J94" s="39">
        <f t="shared" si="17"/>
        <v>21.352228266055921</v>
      </c>
      <c r="K94" s="39">
        <f t="shared" si="18"/>
        <v>3.4175025440347309</v>
      </c>
    </row>
    <row r="95" spans="1:11" x14ac:dyDescent="0.45">
      <c r="A95">
        <f t="shared" si="15"/>
        <v>0.7745966692414834</v>
      </c>
      <c r="B95" s="57">
        <v>36</v>
      </c>
      <c r="C95" s="36">
        <v>10262</v>
      </c>
      <c r="D95" s="36">
        <v>10252.5</v>
      </c>
      <c r="E95" s="36">
        <v>10335</v>
      </c>
      <c r="G95" s="31">
        <f t="shared" si="16"/>
        <v>29.344403091898084</v>
      </c>
      <c r="H95" s="31">
        <f t="shared" si="14"/>
        <v>31.849413111938162</v>
      </c>
      <c r="I95" s="31">
        <f t="shared" si="14"/>
        <v>25.765817348983681</v>
      </c>
      <c r="J95" s="39">
        <f t="shared" si="17"/>
        <v>28.986544517606642</v>
      </c>
      <c r="K95" s="39">
        <f t="shared" si="18"/>
        <v>3.8768929790135473</v>
      </c>
    </row>
    <row r="96" spans="1:11" x14ac:dyDescent="0.45">
      <c r="A96">
        <f t="shared" si="15"/>
        <v>0.9036961141150639</v>
      </c>
      <c r="B96" s="57">
        <v>49</v>
      </c>
      <c r="C96" s="36">
        <v>10267.5</v>
      </c>
      <c r="D96" s="36">
        <v>10259</v>
      </c>
      <c r="E96" s="36">
        <v>10341</v>
      </c>
      <c r="G96" s="31">
        <f t="shared" si="16"/>
        <v>33.28084740910392</v>
      </c>
      <c r="H96" s="31">
        <f t="shared" si="14"/>
        <v>36.501574577726885</v>
      </c>
      <c r="I96" s="31">
        <f t="shared" si="14"/>
        <v>30.060120240480963</v>
      </c>
      <c r="J96" s="39">
        <f t="shared" si="17"/>
        <v>33.28084740910392</v>
      </c>
      <c r="K96" s="39">
        <f t="shared" si="18"/>
        <v>4.1347766992167898</v>
      </c>
    </row>
    <row r="97" spans="1:11" x14ac:dyDescent="0.45">
      <c r="A97">
        <f t="shared" si="15"/>
        <v>1.0327955589886444</v>
      </c>
      <c r="B97" s="57">
        <v>64</v>
      </c>
      <c r="C97" s="36">
        <v>10271.5</v>
      </c>
      <c r="D97" s="36">
        <v>10264</v>
      </c>
      <c r="E97" s="36">
        <v>10434.5</v>
      </c>
      <c r="G97" s="31">
        <f t="shared" si="16"/>
        <v>36.143716003435443</v>
      </c>
      <c r="H97" s="31">
        <f t="shared" si="14"/>
        <v>40.080160320641284</v>
      </c>
      <c r="I97" s="31">
        <f t="shared" si="14"/>
        <v>96.979673632980251</v>
      </c>
      <c r="J97" s="39">
        <f t="shared" si="17"/>
        <v>57.734516652352319</v>
      </c>
      <c r="K97" s="39">
        <f t="shared" si="18"/>
        <v>26.44249591404234</v>
      </c>
    </row>
    <row r="98" spans="1:11" x14ac:dyDescent="0.45">
      <c r="A98">
        <f t="shared" si="15"/>
        <v>1.1618950038622251</v>
      </c>
      <c r="B98" s="57">
        <v>81</v>
      </c>
      <c r="C98" s="36">
        <v>10278.5</v>
      </c>
      <c r="D98" s="36">
        <v>10269.5</v>
      </c>
      <c r="E98" s="36">
        <v>10349.5</v>
      </c>
      <c r="G98" s="31">
        <f t="shared" si="16"/>
        <v>41.1537360435156</v>
      </c>
      <c r="H98" s="31">
        <f t="shared" si="14"/>
        <v>44.016604637847124</v>
      </c>
      <c r="I98" s="31">
        <f t="shared" si="14"/>
        <v>36.143716003435443</v>
      </c>
      <c r="J98" s="39">
        <f t="shared" si="17"/>
        <v>40.438018894932718</v>
      </c>
      <c r="K98" s="39">
        <f t="shared" si="18"/>
        <v>4.3735920551565775</v>
      </c>
    </row>
    <row r="99" spans="1:11" x14ac:dyDescent="0.45">
      <c r="A99">
        <f t="shared" si="15"/>
        <v>1.2909944487358056</v>
      </c>
      <c r="B99" s="57">
        <v>100</v>
      </c>
      <c r="C99" s="36">
        <v>10283.5</v>
      </c>
      <c r="D99" s="36">
        <v>10277</v>
      </c>
      <c r="E99" s="36">
        <v>10355.5</v>
      </c>
      <c r="G99" s="31">
        <f t="shared" si="16"/>
        <v>44.732321786430006</v>
      </c>
      <c r="H99" s="31">
        <f t="shared" si="14"/>
        <v>49.384483252218722</v>
      </c>
      <c r="I99" s="31">
        <f t="shared" si="14"/>
        <v>40.438018894932725</v>
      </c>
      <c r="J99" s="39">
        <f t="shared" si="17"/>
        <v>44.851607977860482</v>
      </c>
      <c r="K99" s="39">
        <f t="shared" si="18"/>
        <v>4.8735380445656951</v>
      </c>
    </row>
    <row r="100" spans="1:11" x14ac:dyDescent="0.45">
      <c r="A100">
        <f t="shared" si="15"/>
        <v>1.4200938936093861</v>
      </c>
      <c r="B100" s="57">
        <v>121</v>
      </c>
      <c r="C100" s="36">
        <v>10291</v>
      </c>
      <c r="D100" s="36">
        <v>10283.5</v>
      </c>
      <c r="E100" s="36">
        <v>10361.5</v>
      </c>
      <c r="G100" s="31">
        <f t="shared" si="16"/>
        <v>50.100200400801604</v>
      </c>
      <c r="H100" s="31">
        <f t="shared" si="14"/>
        <v>54.036644718007445</v>
      </c>
      <c r="I100" s="31">
        <f t="shared" si="14"/>
        <v>44.732321786430006</v>
      </c>
      <c r="J100" s="39">
        <f t="shared" si="17"/>
        <v>49.623055635079687</v>
      </c>
      <c r="K100" s="39">
        <f t="shared" si="18"/>
        <v>5.424440367827696</v>
      </c>
    </row>
    <row r="101" spans="1:11" x14ac:dyDescent="0.45">
      <c r="A101">
        <f t="shared" si="15"/>
        <v>1.5491933384829668</v>
      </c>
      <c r="B101" s="57">
        <v>144</v>
      </c>
      <c r="C101" s="36">
        <v>10293.5</v>
      </c>
      <c r="D101" s="36">
        <v>10286.5</v>
      </c>
      <c r="E101" s="36">
        <v>10362</v>
      </c>
      <c r="G101" s="31">
        <f t="shared" si="16"/>
        <v>51.889493272258804</v>
      </c>
      <c r="H101" s="31">
        <f t="shared" si="14"/>
        <v>56.183796163756085</v>
      </c>
      <c r="I101" s="31">
        <f t="shared" si="14"/>
        <v>45.09018036072144</v>
      </c>
      <c r="J101" s="39">
        <f t="shared" si="17"/>
        <v>51.054489932245446</v>
      </c>
      <c r="K101" s="39">
        <f t="shared" si="18"/>
        <v>5.0693122819152068</v>
      </c>
    </row>
    <row r="102" spans="1:11" x14ac:dyDescent="0.45">
      <c r="A102">
        <f t="shared" si="15"/>
        <v>1.6782927833565473</v>
      </c>
      <c r="B102" s="57">
        <v>169</v>
      </c>
      <c r="C102" s="36">
        <v>10299.5</v>
      </c>
      <c r="D102" s="36">
        <v>10293</v>
      </c>
      <c r="E102" s="36">
        <v>10371</v>
      </c>
      <c r="G102" s="31">
        <f t="shared" si="16"/>
        <v>56.183796163756085</v>
      </c>
      <c r="H102" s="31">
        <f t="shared" si="14"/>
        <v>60.835957629544801</v>
      </c>
      <c r="I102" s="31">
        <f t="shared" si="14"/>
        <v>51.531634697967363</v>
      </c>
      <c r="J102" s="39">
        <f t="shared" si="17"/>
        <v>56.183796163756085</v>
      </c>
      <c r="K102" s="39">
        <f t="shared" si="18"/>
        <v>5.1399754106125828</v>
      </c>
    </row>
    <row r="103" spans="1:11" x14ac:dyDescent="0.45">
      <c r="A103">
        <f t="shared" si="15"/>
        <v>1.8073922282301278</v>
      </c>
      <c r="B103" s="57">
        <v>196</v>
      </c>
      <c r="C103" s="36">
        <v>10304.5</v>
      </c>
      <c r="D103" s="36">
        <v>10301</v>
      </c>
      <c r="E103" s="36">
        <v>10374.5</v>
      </c>
      <c r="G103" s="31">
        <f t="shared" si="16"/>
        <v>59.762381906670484</v>
      </c>
      <c r="H103" s="31">
        <f t="shared" si="14"/>
        <v>66.56169481820784</v>
      </c>
      <c r="I103" s="31">
        <f t="shared" si="14"/>
        <v>54.036644718007445</v>
      </c>
      <c r="J103" s="39">
        <f t="shared" si="17"/>
        <v>60.120240480961918</v>
      </c>
      <c r="K103" s="39">
        <f t="shared" si="18"/>
        <v>5.8700442707392977</v>
      </c>
    </row>
    <row r="104" spans="1:11" x14ac:dyDescent="0.45">
      <c r="A104">
        <f t="shared" si="15"/>
        <v>1.9364916731037085</v>
      </c>
      <c r="B104" s="57">
        <v>225</v>
      </c>
      <c r="C104" s="36">
        <v>10310.5</v>
      </c>
      <c r="D104" s="36">
        <v>10305</v>
      </c>
      <c r="E104" s="36">
        <v>10379</v>
      </c>
      <c r="G104" s="31">
        <f t="shared" si="16"/>
        <v>64.056684798167765</v>
      </c>
      <c r="H104" s="31">
        <f t="shared" si="14"/>
        <v>69.424563412539371</v>
      </c>
      <c r="I104" s="31">
        <f t="shared" si="14"/>
        <v>57.257371886630402</v>
      </c>
      <c r="J104" s="39">
        <f t="shared" si="17"/>
        <v>63.579540032445841</v>
      </c>
      <c r="K104" s="39">
        <f t="shared" si="18"/>
        <v>5.8831195000162939</v>
      </c>
    </row>
    <row r="105" spans="1:11" x14ac:dyDescent="0.45">
      <c r="A105">
        <f t="shared" si="15"/>
        <v>2.0655911179772888</v>
      </c>
      <c r="B105" s="57">
        <v>256</v>
      </c>
      <c r="C105" s="36">
        <v>10316</v>
      </c>
      <c r="D105" s="36">
        <v>10311</v>
      </c>
      <c r="E105" s="36">
        <v>10384.5</v>
      </c>
      <c r="G105" s="31">
        <f t="shared" si="16"/>
        <v>67.993129115373605</v>
      </c>
      <c r="H105" s="31">
        <f t="shared" si="14"/>
        <v>73.718866304036638</v>
      </c>
      <c r="I105" s="31">
        <f t="shared" si="14"/>
        <v>61.193816203836242</v>
      </c>
      <c r="J105" s="39">
        <f t="shared" si="17"/>
        <v>67.635270541082164</v>
      </c>
      <c r="K105" s="39">
        <f t="shared" si="18"/>
        <v>6.1304282937467294</v>
      </c>
    </row>
    <row r="106" spans="1:11" x14ac:dyDescent="0.45">
      <c r="A106">
        <f t="shared" si="15"/>
        <v>2.1946905628508695</v>
      </c>
      <c r="B106" s="57">
        <v>289</v>
      </c>
      <c r="C106" s="36">
        <v>10323</v>
      </c>
      <c r="D106" s="36">
        <v>10319</v>
      </c>
      <c r="E106" s="36">
        <v>10391</v>
      </c>
      <c r="G106" s="31">
        <f t="shared" si="16"/>
        <v>73.003149155453769</v>
      </c>
      <c r="H106" s="31">
        <f t="shared" si="14"/>
        <v>79.444603492699684</v>
      </c>
      <c r="I106" s="31">
        <f t="shared" si="14"/>
        <v>65.845977669624958</v>
      </c>
      <c r="J106" s="39">
        <f t="shared" si="17"/>
        <v>72.764576772592804</v>
      </c>
      <c r="K106" s="39">
        <f t="shared" si="18"/>
        <v>6.4135604973432176</v>
      </c>
    </row>
    <row r="107" spans="1:11" x14ac:dyDescent="0.45">
      <c r="A107">
        <f t="shared" si="15"/>
        <v>2.3237900077244502</v>
      </c>
      <c r="B107" s="34">
        <v>324</v>
      </c>
      <c r="C107" s="36">
        <v>10327</v>
      </c>
      <c r="D107" s="36">
        <v>10325</v>
      </c>
      <c r="E107" s="36">
        <v>10393</v>
      </c>
      <c r="G107" s="31">
        <f t="shared" si="16"/>
        <v>75.866017749785286</v>
      </c>
      <c r="H107" s="31">
        <f t="shared" si="14"/>
        <v>83.738906384196966</v>
      </c>
      <c r="I107" s="31">
        <f t="shared" si="14"/>
        <v>67.277411966790723</v>
      </c>
      <c r="J107" s="39">
        <f t="shared" si="17"/>
        <v>75.627445366924334</v>
      </c>
      <c r="K107" s="39">
        <f t="shared" si="18"/>
        <v>7.3840946707178485</v>
      </c>
    </row>
    <row r="108" spans="1:11" x14ac:dyDescent="0.45">
      <c r="A108">
        <f t="shared" si="15"/>
        <v>4.905778905196061</v>
      </c>
      <c r="B108" s="34">
        <v>1444</v>
      </c>
      <c r="C108" s="36">
        <v>10438</v>
      </c>
      <c r="D108" s="36">
        <v>10425</v>
      </c>
      <c r="E108" s="36">
        <v>10481</v>
      </c>
      <c r="G108" s="31">
        <f t="shared" si="16"/>
        <v>155.31062124248498</v>
      </c>
      <c r="H108" s="31">
        <f t="shared" ref="H108" si="19">(D108-D$92)/(0.000998*$B$39)</f>
        <v>155.31062124248498</v>
      </c>
      <c r="I108" s="31">
        <f t="shared" ref="I108" si="20">(E108-E$92)/(0.000998*$B$39)</f>
        <v>130.26052104208418</v>
      </c>
      <c r="J108" s="39">
        <f t="shared" si="17"/>
        <v>146.96058784235137</v>
      </c>
      <c r="K108" s="39">
        <f t="shared" si="18"/>
        <v>13.127931770256648</v>
      </c>
    </row>
    <row r="109" spans="1:11" x14ac:dyDescent="0.45">
      <c r="B109" s="1"/>
      <c r="F109" s="4" t="s">
        <v>3</v>
      </c>
      <c r="G109" s="31">
        <f>SLOPE(G92:G108,$A$68:$A$84)</f>
        <v>31.060015170759669</v>
      </c>
      <c r="H109" s="31">
        <f>SLOPE(H92:H108,$A$68:$A$84)</f>
        <v>31.526822467892242</v>
      </c>
      <c r="I109" s="31">
        <f>SLOPE(I92:I108,$A$68:$A$84)</f>
        <v>24.845178833625731</v>
      </c>
      <c r="J109" s="39">
        <f t="shared" si="17"/>
        <v>29.144005490759213</v>
      </c>
      <c r="K109" s="39">
        <f t="shared" si="18"/>
        <v>2.7288478387833832</v>
      </c>
    </row>
    <row r="110" spans="1:11" x14ac:dyDescent="0.45">
      <c r="B110" s="1"/>
      <c r="F110" s="4"/>
      <c r="G110" s="16" t="s">
        <v>12</v>
      </c>
      <c r="H110" s="9">
        <f>AVERAGE(G109:I109,G133:I133)</f>
        <v>28.038581787674147</v>
      </c>
    </row>
    <row r="111" spans="1:11" x14ac:dyDescent="0.45">
      <c r="B111" s="1"/>
      <c r="F111" s="4"/>
      <c r="G111" s="16" t="s">
        <v>13</v>
      </c>
      <c r="H111" s="9">
        <f>_xlfn.STDEV.S(G109:I109,G133:I133)</f>
        <v>2.7288478387833832</v>
      </c>
    </row>
    <row r="112" spans="1:11" ht="17.25" customHeight="1" x14ac:dyDescent="0.45">
      <c r="B112" s="1"/>
      <c r="F112" s="4"/>
    </row>
    <row r="113" spans="1:9" x14ac:dyDescent="0.45">
      <c r="B113" s="17" t="s">
        <v>16</v>
      </c>
      <c r="F113" s="4"/>
    </row>
    <row r="114" spans="1:9" x14ac:dyDescent="0.45">
      <c r="A114" s="7"/>
      <c r="C114" s="70" t="s">
        <v>29</v>
      </c>
      <c r="D114" s="70"/>
      <c r="E114" s="70"/>
      <c r="G114" s="71" t="s">
        <v>1</v>
      </c>
      <c r="H114" s="71"/>
      <c r="I114" s="71"/>
    </row>
    <row r="115" spans="1:9" x14ac:dyDescent="0.45">
      <c r="B115" s="34" t="s">
        <v>2</v>
      </c>
      <c r="C115" s="35" t="s">
        <v>33</v>
      </c>
      <c r="D115" s="35" t="s">
        <v>34</v>
      </c>
      <c r="E115" s="35" t="s">
        <v>35</v>
      </c>
      <c r="F115" s="32"/>
      <c r="G115" s="43" t="s">
        <v>33</v>
      </c>
      <c r="H115" s="41" t="s">
        <v>34</v>
      </c>
      <c r="I115" s="42" t="s">
        <v>35</v>
      </c>
    </row>
    <row r="116" spans="1:9" x14ac:dyDescent="0.45">
      <c r="A116">
        <f>SQRT(B116/60)</f>
        <v>0</v>
      </c>
      <c r="B116" s="57">
        <v>0</v>
      </c>
      <c r="C116" s="36">
        <v>10206</v>
      </c>
      <c r="D116" s="36">
        <v>10362</v>
      </c>
      <c r="E116" s="36">
        <v>10367</v>
      </c>
      <c r="G116" s="31">
        <f t="shared" ref="G116:G132" si="21">(C116-C$116)/(0.000998*$B$39)</f>
        <v>0</v>
      </c>
      <c r="H116" s="31">
        <f t="shared" ref="H116:H132" si="22">(D116-D$116)/(0.000998*$B$39)</f>
        <v>0</v>
      </c>
      <c r="I116" s="31">
        <f t="shared" ref="I116:I132" si="23">(E116-E$116)/(0.000998*$B$39)</f>
        <v>0</v>
      </c>
    </row>
    <row r="117" spans="1:9" x14ac:dyDescent="0.45">
      <c r="A117">
        <f t="shared" ref="A117:A132" si="24">SQRT(B117/60)</f>
        <v>0.12909944487358055</v>
      </c>
      <c r="B117" s="57">
        <v>1</v>
      </c>
      <c r="C117" s="36">
        <v>10210.5</v>
      </c>
      <c r="D117" s="36">
        <v>10366.5</v>
      </c>
      <c r="E117" s="36">
        <v>10375</v>
      </c>
      <c r="G117" s="31">
        <f t="shared" si="21"/>
        <v>3.2207271686229602</v>
      </c>
      <c r="H117" s="31">
        <f t="shared" si="22"/>
        <v>3.2207271686229602</v>
      </c>
      <c r="I117" s="31">
        <f t="shared" si="23"/>
        <v>5.7257371886630404</v>
      </c>
    </row>
    <row r="118" spans="1:9" x14ac:dyDescent="0.45">
      <c r="A118">
        <f t="shared" si="24"/>
        <v>0.5163977794943222</v>
      </c>
      <c r="B118" s="57">
        <v>16</v>
      </c>
      <c r="C118" s="36">
        <v>10226</v>
      </c>
      <c r="D118" s="36">
        <v>10385.5</v>
      </c>
      <c r="E118" s="36">
        <v>10390</v>
      </c>
      <c r="G118" s="31">
        <f t="shared" si="21"/>
        <v>14.314342971657601</v>
      </c>
      <c r="H118" s="31">
        <f t="shared" si="22"/>
        <v>16.819352991697681</v>
      </c>
      <c r="I118" s="31">
        <f t="shared" si="23"/>
        <v>16.461494417406239</v>
      </c>
    </row>
    <row r="119" spans="1:9" x14ac:dyDescent="0.45">
      <c r="A119">
        <f t="shared" si="24"/>
        <v>0.7745966692414834</v>
      </c>
      <c r="B119" s="57">
        <v>36</v>
      </c>
      <c r="C119" s="36">
        <v>10236</v>
      </c>
      <c r="D119" s="36">
        <v>10396.5</v>
      </c>
      <c r="E119" s="36">
        <v>10399.5</v>
      </c>
      <c r="G119" s="31">
        <f t="shared" si="21"/>
        <v>21.4715144574864</v>
      </c>
      <c r="H119" s="31">
        <f t="shared" si="22"/>
        <v>24.692241626109361</v>
      </c>
      <c r="I119" s="31">
        <f t="shared" si="23"/>
        <v>23.260807328943603</v>
      </c>
    </row>
    <row r="120" spans="1:9" x14ac:dyDescent="0.45">
      <c r="A120">
        <f t="shared" si="24"/>
        <v>0.9036961141150639</v>
      </c>
      <c r="B120" s="57">
        <v>49</v>
      </c>
      <c r="C120" s="36">
        <v>10241</v>
      </c>
      <c r="D120" s="36">
        <v>10403</v>
      </c>
      <c r="E120" s="36">
        <v>10405</v>
      </c>
      <c r="G120" s="31">
        <f t="shared" si="21"/>
        <v>25.050100200400802</v>
      </c>
      <c r="H120" s="31">
        <f t="shared" si="22"/>
        <v>29.344403091898084</v>
      </c>
      <c r="I120" s="31">
        <f t="shared" si="23"/>
        <v>27.197251646149443</v>
      </c>
    </row>
    <row r="121" spans="1:9" x14ac:dyDescent="0.45">
      <c r="A121">
        <f t="shared" si="24"/>
        <v>1.0327955589886444</v>
      </c>
      <c r="B121" s="57">
        <v>64</v>
      </c>
      <c r="C121" s="36">
        <v>10244.5</v>
      </c>
      <c r="D121" s="36">
        <v>10406.5</v>
      </c>
      <c r="E121" s="36">
        <v>10409</v>
      </c>
      <c r="G121" s="31">
        <f t="shared" si="21"/>
        <v>27.555110220440881</v>
      </c>
      <c r="H121" s="31">
        <f t="shared" si="22"/>
        <v>31.849413111938162</v>
      </c>
      <c r="I121" s="31">
        <f t="shared" si="23"/>
        <v>30.060120240480963</v>
      </c>
    </row>
    <row r="122" spans="1:9" x14ac:dyDescent="0.45">
      <c r="A122">
        <f t="shared" si="24"/>
        <v>1.1618950038622251</v>
      </c>
      <c r="B122" s="57">
        <v>81</v>
      </c>
      <c r="C122" s="36">
        <v>10251</v>
      </c>
      <c r="D122" s="36">
        <v>10414</v>
      </c>
      <c r="E122" s="36">
        <v>10415</v>
      </c>
      <c r="G122" s="31">
        <f t="shared" si="21"/>
        <v>32.207271686229603</v>
      </c>
      <c r="H122" s="31">
        <f t="shared" si="22"/>
        <v>37.21729172630976</v>
      </c>
      <c r="I122" s="31">
        <f t="shared" si="23"/>
        <v>34.354423131978244</v>
      </c>
    </row>
    <row r="123" spans="1:9" x14ac:dyDescent="0.45">
      <c r="A123">
        <f t="shared" si="24"/>
        <v>1.2909944487358056</v>
      </c>
      <c r="B123" s="57">
        <v>100</v>
      </c>
      <c r="C123" s="36">
        <v>10255.5</v>
      </c>
      <c r="D123" s="36">
        <v>10419.5</v>
      </c>
      <c r="E123" s="36">
        <v>10421</v>
      </c>
      <c r="G123" s="31">
        <f t="shared" si="21"/>
        <v>35.427998854852561</v>
      </c>
      <c r="H123" s="31">
        <f t="shared" si="22"/>
        <v>41.1537360435156</v>
      </c>
      <c r="I123" s="31">
        <f t="shared" si="23"/>
        <v>38.648726023475525</v>
      </c>
    </row>
    <row r="124" spans="1:9" x14ac:dyDescent="0.45">
      <c r="A124">
        <f t="shared" si="24"/>
        <v>1.4200938936093861</v>
      </c>
      <c r="B124" s="57">
        <v>121</v>
      </c>
      <c r="C124" s="36">
        <v>10260.5</v>
      </c>
      <c r="D124" s="36">
        <v>10423.5</v>
      </c>
      <c r="E124" s="36">
        <v>10426.5</v>
      </c>
      <c r="G124" s="31">
        <f t="shared" si="21"/>
        <v>39.00658459776696</v>
      </c>
      <c r="H124" s="31">
        <f t="shared" si="22"/>
        <v>44.016604637847124</v>
      </c>
      <c r="I124" s="31">
        <f t="shared" si="23"/>
        <v>42.585170340681366</v>
      </c>
    </row>
    <row r="125" spans="1:9" x14ac:dyDescent="0.45">
      <c r="A125">
        <f t="shared" si="24"/>
        <v>1.5491933384829668</v>
      </c>
      <c r="B125" s="57">
        <v>144</v>
      </c>
      <c r="C125" s="36">
        <v>10265</v>
      </c>
      <c r="D125" s="36">
        <v>10429</v>
      </c>
      <c r="E125" s="36">
        <v>10431</v>
      </c>
      <c r="G125" s="31">
        <f t="shared" si="21"/>
        <v>42.227311766389924</v>
      </c>
      <c r="H125" s="31">
        <f t="shared" si="22"/>
        <v>47.953048955052964</v>
      </c>
      <c r="I125" s="31">
        <f t="shared" si="23"/>
        <v>45.805897509304323</v>
      </c>
    </row>
    <row r="126" spans="1:9" x14ac:dyDescent="0.45">
      <c r="A126">
        <f t="shared" si="24"/>
        <v>1.6782927833565473</v>
      </c>
      <c r="B126" s="57">
        <v>169</v>
      </c>
      <c r="C126" s="36">
        <v>10270</v>
      </c>
      <c r="D126" s="36">
        <v>10434</v>
      </c>
      <c r="E126" s="36">
        <v>10438</v>
      </c>
      <c r="G126" s="31">
        <f t="shared" si="21"/>
        <v>45.805897509304323</v>
      </c>
      <c r="H126" s="31">
        <f t="shared" si="22"/>
        <v>51.531634697967363</v>
      </c>
      <c r="I126" s="31">
        <f t="shared" si="23"/>
        <v>50.81591754938448</v>
      </c>
    </row>
    <row r="127" spans="1:9" x14ac:dyDescent="0.45">
      <c r="A127">
        <f t="shared" si="24"/>
        <v>1.8073922282301278</v>
      </c>
      <c r="B127" s="57">
        <v>196</v>
      </c>
      <c r="C127" s="36">
        <v>10275</v>
      </c>
      <c r="D127" s="36">
        <v>10439</v>
      </c>
      <c r="E127" s="36">
        <v>10444</v>
      </c>
      <c r="G127" s="31">
        <f t="shared" si="21"/>
        <v>49.384483252218722</v>
      </c>
      <c r="H127" s="31">
        <f t="shared" si="22"/>
        <v>55.110220440881761</v>
      </c>
      <c r="I127" s="31">
        <f t="shared" si="23"/>
        <v>55.110220440881761</v>
      </c>
    </row>
    <row r="128" spans="1:9" x14ac:dyDescent="0.45">
      <c r="A128">
        <f t="shared" si="24"/>
        <v>1.9364916731037085</v>
      </c>
      <c r="B128" s="57">
        <v>225</v>
      </c>
      <c r="C128" s="36">
        <v>10279.5</v>
      </c>
      <c r="D128" s="36">
        <v>10443.5</v>
      </c>
      <c r="E128" s="36">
        <v>10448.5</v>
      </c>
      <c r="G128" s="31">
        <f t="shared" si="21"/>
        <v>52.605210420841686</v>
      </c>
      <c r="H128" s="31">
        <f t="shared" si="22"/>
        <v>58.330947609504726</v>
      </c>
      <c r="I128" s="31">
        <f t="shared" si="23"/>
        <v>58.330947609504726</v>
      </c>
    </row>
    <row r="129" spans="1:9" x14ac:dyDescent="0.45">
      <c r="A129">
        <f t="shared" si="24"/>
        <v>2.0655911179772888</v>
      </c>
      <c r="B129" s="57">
        <v>256</v>
      </c>
      <c r="C129" s="36">
        <v>10284.5</v>
      </c>
      <c r="D129" s="36">
        <v>10448.5</v>
      </c>
      <c r="E129" s="36">
        <v>10453.5</v>
      </c>
      <c r="G129" s="31">
        <f t="shared" si="21"/>
        <v>56.183796163756085</v>
      </c>
      <c r="H129" s="31">
        <f t="shared" si="22"/>
        <v>61.909533352419125</v>
      </c>
      <c r="I129" s="31">
        <f t="shared" si="23"/>
        <v>61.909533352419125</v>
      </c>
    </row>
    <row r="130" spans="1:9" x14ac:dyDescent="0.45">
      <c r="A130">
        <f t="shared" si="24"/>
        <v>2.1946905628508695</v>
      </c>
      <c r="B130" s="57">
        <v>289</v>
      </c>
      <c r="C130" s="36">
        <v>10292</v>
      </c>
      <c r="D130" s="36">
        <v>10454.5</v>
      </c>
      <c r="E130" s="36">
        <v>10459.5</v>
      </c>
      <c r="G130" s="31">
        <f t="shared" si="21"/>
        <v>61.551674778127683</v>
      </c>
      <c r="H130" s="31">
        <f t="shared" si="22"/>
        <v>66.203836243916399</v>
      </c>
      <c r="I130" s="31">
        <f t="shared" si="23"/>
        <v>66.203836243916399</v>
      </c>
    </row>
    <row r="131" spans="1:9" x14ac:dyDescent="0.45">
      <c r="A131">
        <f t="shared" si="24"/>
        <v>2.3237900077244502</v>
      </c>
      <c r="B131" s="34">
        <v>324</v>
      </c>
      <c r="C131" s="36">
        <v>10294</v>
      </c>
      <c r="D131" s="36">
        <v>10458</v>
      </c>
      <c r="E131" s="36">
        <v>10463.5</v>
      </c>
      <c r="G131" s="31">
        <f t="shared" si="21"/>
        <v>62.983109075293441</v>
      </c>
      <c r="H131" s="31">
        <f t="shared" si="22"/>
        <v>68.708846263956488</v>
      </c>
      <c r="I131" s="31">
        <f t="shared" si="23"/>
        <v>69.066704838247929</v>
      </c>
    </row>
    <row r="132" spans="1:9" x14ac:dyDescent="0.45">
      <c r="A132">
        <f t="shared" si="24"/>
        <v>4.905778905196061</v>
      </c>
      <c r="B132" s="34">
        <v>1444</v>
      </c>
      <c r="C132" s="36">
        <v>10383</v>
      </c>
      <c r="D132" s="36">
        <v>10542.5</v>
      </c>
      <c r="E132" s="36">
        <v>10558</v>
      </c>
      <c r="G132" s="31">
        <f t="shared" si="21"/>
        <v>126.68193529916977</v>
      </c>
      <c r="H132" s="31">
        <f t="shared" si="22"/>
        <v>129.18694531920985</v>
      </c>
      <c r="I132" s="31">
        <f t="shared" si="23"/>
        <v>136.70197537933009</v>
      </c>
    </row>
    <row r="133" spans="1:9" x14ac:dyDescent="0.45">
      <c r="B133" s="1"/>
      <c r="F133" s="4" t="s">
        <v>3</v>
      </c>
      <c r="G133" s="31">
        <f>SLOPE(G116:G132,$A$68:$A$84)</f>
        <v>26.072301610590028</v>
      </c>
      <c r="H133" s="31">
        <f>SLOPE(H116:H132,$A$68:$A$84)</f>
        <v>26.670458633344765</v>
      </c>
      <c r="I133" s="31">
        <f>SLOPE(I116:I132,$A$68:$A$84)</f>
        <v>28.056714009832461</v>
      </c>
    </row>
    <row r="134" spans="1:9" x14ac:dyDescent="0.45">
      <c r="B134" s="1"/>
      <c r="G134" s="15" t="s">
        <v>12</v>
      </c>
      <c r="H134" s="17">
        <f>AVERAGE(G133:I133)</f>
        <v>26.933158084589085</v>
      </c>
    </row>
    <row r="135" spans="1:9" x14ac:dyDescent="0.45">
      <c r="B135" s="1"/>
      <c r="G135" s="15" t="s">
        <v>13</v>
      </c>
      <c r="H135" s="17">
        <f>_xlfn.STDEV.S(G133:I133)</f>
        <v>1.0179545146173419</v>
      </c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4"/>
      <c r="F151" s="4"/>
    </row>
    <row r="152" spans="2:8" s="5" customFormat="1" x14ac:dyDescent="0.45">
      <c r="B152" s="6"/>
    </row>
    <row r="153" spans="2:8" x14ac:dyDescent="0.45">
      <c r="B153" s="1"/>
      <c r="C153" s="1"/>
      <c r="F153" s="1"/>
    </row>
    <row r="154" spans="2:8" x14ac:dyDescent="0.45">
      <c r="B154" s="1"/>
      <c r="H154" s="2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4"/>
      <c r="F172" s="4"/>
    </row>
    <row r="173" spans="2:8" x14ac:dyDescent="0.45">
      <c r="B173" s="1"/>
      <c r="C173" s="1"/>
      <c r="F173" s="1"/>
    </row>
    <row r="174" spans="2:8" x14ac:dyDescent="0.45">
      <c r="B174" s="1"/>
      <c r="H174" s="2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F192" s="4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  <row r="293" spans="2:2" x14ac:dyDescent="0.45">
      <c r="B293" s="1"/>
    </row>
    <row r="294" spans="2:2" x14ac:dyDescent="0.45">
      <c r="B294" s="1"/>
    </row>
  </sheetData>
  <mergeCells count="8">
    <mergeCell ref="C114:E114"/>
    <mergeCell ref="G114:I114"/>
    <mergeCell ref="C42:E42"/>
    <mergeCell ref="G42:I42"/>
    <mergeCell ref="C66:E66"/>
    <mergeCell ref="G66:I66"/>
    <mergeCell ref="C90:E90"/>
    <mergeCell ref="G90:I9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5181-19EE-4D3A-92B0-874CC982B0EA}">
  <sheetPr>
    <tabColor rgb="FFFFFF00"/>
  </sheetPr>
  <dimension ref="A1:AC294"/>
  <sheetViews>
    <sheetView zoomScale="65" zoomScaleNormal="120" workbookViewId="0">
      <selection activeCell="B2" sqref="B2"/>
    </sheetView>
  </sheetViews>
  <sheetFormatPr defaultColWidth="8.73046875" defaultRowHeight="14.25" x14ac:dyDescent="0.45"/>
  <cols>
    <col min="1" max="1" width="22.398437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1" t="s">
        <v>52</v>
      </c>
    </row>
    <row r="2" spans="1:8" ht="23.25" x14ac:dyDescent="0.7">
      <c r="A2" s="12" t="s">
        <v>31</v>
      </c>
      <c r="B2" s="12"/>
    </row>
    <row r="4" spans="1:8" x14ac:dyDescent="0.45">
      <c r="A4" t="s">
        <v>18</v>
      </c>
      <c r="B4" s="21">
        <f>'Cracking day'!B3</f>
        <v>0</v>
      </c>
    </row>
    <row r="5" spans="1:8" x14ac:dyDescent="0.45">
      <c r="A5" t="s">
        <v>19</v>
      </c>
      <c r="B5" s="22">
        <f>'Cracking day'!B5</f>
        <v>43697</v>
      </c>
    </row>
    <row r="6" spans="1:8" x14ac:dyDescent="0.45">
      <c r="A6" s="37" t="s">
        <v>20</v>
      </c>
      <c r="B6" s="22">
        <v>44042</v>
      </c>
      <c r="C6" s="64" t="s">
        <v>38</v>
      </c>
    </row>
    <row r="7" spans="1:8" x14ac:dyDescent="0.45">
      <c r="B7" s="18"/>
      <c r="C7" s="18">
        <v>43837</v>
      </c>
    </row>
    <row r="8" spans="1:8" x14ac:dyDescent="0.45">
      <c r="A8" s="8" t="s">
        <v>4</v>
      </c>
      <c r="C8">
        <f>B6-C7-15</f>
        <v>190</v>
      </c>
      <c r="D8" s="13" t="s">
        <v>16</v>
      </c>
      <c r="G8" s="13" t="s">
        <v>16</v>
      </c>
    </row>
    <row r="9" spans="1:8" x14ac:dyDescent="0.45">
      <c r="A9" s="8"/>
      <c r="D9" s="13"/>
      <c r="G9" s="13"/>
    </row>
    <row r="10" spans="1:8" x14ac:dyDescent="0.45">
      <c r="A10" s="8" t="s">
        <v>33</v>
      </c>
      <c r="B10" s="26" t="s">
        <v>14</v>
      </c>
      <c r="D10" s="13" t="s">
        <v>5</v>
      </c>
      <c r="E10" s="26" t="s">
        <v>14</v>
      </c>
      <c r="G10" s="13" t="s">
        <v>33</v>
      </c>
      <c r="H10" s="26" t="s">
        <v>14</v>
      </c>
    </row>
    <row r="11" spans="1:8" x14ac:dyDescent="0.45">
      <c r="A11" s="23" t="s">
        <v>10</v>
      </c>
      <c r="B11" s="67">
        <v>14</v>
      </c>
      <c r="D11" s="25" t="s">
        <v>10</v>
      </c>
      <c r="E11" s="59">
        <v>13</v>
      </c>
      <c r="G11" s="25" t="s">
        <v>10</v>
      </c>
      <c r="H11" s="59">
        <v>10</v>
      </c>
    </row>
    <row r="12" spans="1:8" x14ac:dyDescent="0.45">
      <c r="A12" s="23" t="s">
        <v>11</v>
      </c>
      <c r="B12" s="67">
        <v>19</v>
      </c>
      <c r="D12" s="25" t="s">
        <v>11</v>
      </c>
      <c r="E12" s="59">
        <v>9</v>
      </c>
      <c r="G12" s="25" t="s">
        <v>11</v>
      </c>
      <c r="H12" s="59">
        <v>78</v>
      </c>
    </row>
    <row r="13" spans="1:8" x14ac:dyDescent="0.45">
      <c r="A13" s="23" t="s">
        <v>26</v>
      </c>
      <c r="B13" s="67">
        <v>54</v>
      </c>
      <c r="D13" s="25" t="s">
        <v>26</v>
      </c>
      <c r="E13" s="59">
        <v>37</v>
      </c>
      <c r="G13" s="25" t="s">
        <v>26</v>
      </c>
      <c r="H13" s="59">
        <v>12</v>
      </c>
    </row>
    <row r="14" spans="1:8" x14ac:dyDescent="0.45">
      <c r="A14" s="23" t="s">
        <v>27</v>
      </c>
      <c r="B14" s="67">
        <v>47</v>
      </c>
      <c r="D14" s="25" t="s">
        <v>27</v>
      </c>
      <c r="E14" s="59">
        <v>65</v>
      </c>
      <c r="G14" s="25" t="s">
        <v>27</v>
      </c>
      <c r="H14" s="59">
        <v>33</v>
      </c>
    </row>
    <row r="15" spans="1:8" x14ac:dyDescent="0.45">
      <c r="A15" s="23" t="s">
        <v>36</v>
      </c>
      <c r="B15" s="67">
        <v>0</v>
      </c>
      <c r="D15" s="25" t="s">
        <v>36</v>
      </c>
      <c r="E15" s="59">
        <v>78</v>
      </c>
      <c r="G15" s="25" t="s">
        <v>36</v>
      </c>
      <c r="H15" s="59">
        <v>41</v>
      </c>
    </row>
    <row r="16" spans="1:8" x14ac:dyDescent="0.45">
      <c r="A16" s="23" t="s">
        <v>37</v>
      </c>
      <c r="B16" s="67">
        <v>68</v>
      </c>
      <c r="D16" s="25" t="s">
        <v>37</v>
      </c>
      <c r="E16" s="59">
        <v>24</v>
      </c>
      <c r="G16" s="25" t="s">
        <v>37</v>
      </c>
      <c r="H16" s="59">
        <v>50</v>
      </c>
    </row>
    <row r="17" spans="1:22" x14ac:dyDescent="0.45">
      <c r="A17" s="8" t="s">
        <v>34</v>
      </c>
      <c r="B17" s="68"/>
      <c r="C17" s="63">
        <f>AVERAGE(B11:B16)</f>
        <v>33.666666666666664</v>
      </c>
      <c r="D17" s="13" t="s">
        <v>6</v>
      </c>
      <c r="E17" s="61"/>
      <c r="F17" s="63">
        <f>AVERAGE(E11:E16)</f>
        <v>37.666666666666664</v>
      </c>
      <c r="G17" s="13" t="s">
        <v>34</v>
      </c>
      <c r="H17" s="61"/>
      <c r="I17" s="63">
        <f>AVERAGE(H11:H16)</f>
        <v>37.333333333333336</v>
      </c>
      <c r="L17" s="63">
        <v>33.666666666666664</v>
      </c>
      <c r="M17" s="63">
        <v>37.666666666666664</v>
      </c>
      <c r="N17" s="63">
        <v>37.333333333333336</v>
      </c>
      <c r="P17" s="63">
        <v>87.666666666666671</v>
      </c>
      <c r="Q17" s="63">
        <v>101.5</v>
      </c>
      <c r="R17" s="63">
        <v>126.33333333333333</v>
      </c>
      <c r="T17" s="69">
        <f>1-L17/$P17</f>
        <v>0.61596958174904948</v>
      </c>
      <c r="U17" s="69">
        <f>1-M17/$Q17</f>
        <v>0.62889983579638753</v>
      </c>
      <c r="V17" s="69">
        <f>1-N17/$R17</f>
        <v>0.70448548812664913</v>
      </c>
    </row>
    <row r="18" spans="1:22" x14ac:dyDescent="0.45">
      <c r="A18" s="23" t="s">
        <v>10</v>
      </c>
      <c r="B18" s="67">
        <v>9</v>
      </c>
      <c r="D18" s="25" t="s">
        <v>10</v>
      </c>
      <c r="E18" s="59">
        <v>66</v>
      </c>
      <c r="G18" s="25" t="s">
        <v>10</v>
      </c>
      <c r="H18" s="59">
        <v>66</v>
      </c>
    </row>
    <row r="19" spans="1:22" x14ac:dyDescent="0.45">
      <c r="A19" s="23" t="s">
        <v>11</v>
      </c>
      <c r="B19" s="67">
        <v>11</v>
      </c>
      <c r="D19" s="25" t="s">
        <v>11</v>
      </c>
      <c r="E19" s="59">
        <v>72</v>
      </c>
      <c r="G19" s="25" t="s">
        <v>11</v>
      </c>
      <c r="H19" s="59">
        <v>73</v>
      </c>
    </row>
    <row r="20" spans="1:22" x14ac:dyDescent="0.45">
      <c r="A20" s="23" t="s">
        <v>26</v>
      </c>
      <c r="B20" s="67">
        <v>0</v>
      </c>
      <c r="D20" s="25" t="s">
        <v>26</v>
      </c>
      <c r="E20" s="59">
        <v>57</v>
      </c>
      <c r="G20" s="25" t="s">
        <v>26</v>
      </c>
      <c r="H20" s="59">
        <v>47</v>
      </c>
    </row>
    <row r="21" spans="1:22" x14ac:dyDescent="0.45">
      <c r="A21" s="23" t="s">
        <v>27</v>
      </c>
      <c r="B21" s="67">
        <v>27</v>
      </c>
      <c r="D21" s="25" t="s">
        <v>27</v>
      </c>
      <c r="E21" s="59">
        <v>67</v>
      </c>
      <c r="G21" s="25" t="s">
        <v>27</v>
      </c>
      <c r="H21" s="59">
        <v>32</v>
      </c>
    </row>
    <row r="22" spans="1:22" x14ac:dyDescent="0.45">
      <c r="A22" s="23" t="s">
        <v>36</v>
      </c>
      <c r="B22" s="67">
        <v>23</v>
      </c>
      <c r="D22" s="25" t="s">
        <v>36</v>
      </c>
      <c r="E22" s="59">
        <v>21</v>
      </c>
      <c r="G22" s="25" t="s">
        <v>36</v>
      </c>
      <c r="H22" s="59">
        <v>15</v>
      </c>
    </row>
    <row r="23" spans="1:22" x14ac:dyDescent="0.45">
      <c r="A23" s="23" t="s">
        <v>37</v>
      </c>
      <c r="B23" s="67">
        <v>52</v>
      </c>
      <c r="D23" s="25" t="s">
        <v>37</v>
      </c>
      <c r="E23" s="59">
        <v>47</v>
      </c>
      <c r="G23" s="25" t="s">
        <v>37</v>
      </c>
      <c r="H23" s="59">
        <v>81</v>
      </c>
    </row>
    <row r="24" spans="1:22" x14ac:dyDescent="0.45">
      <c r="A24" s="8" t="s">
        <v>35</v>
      </c>
      <c r="B24" s="68"/>
      <c r="C24" s="63">
        <f>AVERAGE(B18:B23)</f>
        <v>20.333333333333332</v>
      </c>
      <c r="D24" s="13" t="s">
        <v>7</v>
      </c>
      <c r="E24" s="61"/>
      <c r="F24" s="63">
        <f>AVERAGE(E18:E23)</f>
        <v>55</v>
      </c>
      <c r="G24" s="13" t="s">
        <v>35</v>
      </c>
      <c r="H24" s="61"/>
      <c r="I24" s="63">
        <f>AVERAGE(H18:H23)</f>
        <v>52.333333333333336</v>
      </c>
      <c r="L24" s="63">
        <v>20.333333333333332</v>
      </c>
      <c r="M24" s="63">
        <v>55</v>
      </c>
      <c r="N24" s="63">
        <v>52.333333333333336</v>
      </c>
      <c r="P24" s="63">
        <v>76.166666666666671</v>
      </c>
      <c r="Q24" s="63">
        <v>122</v>
      </c>
      <c r="R24" s="63">
        <v>86.166666666666671</v>
      </c>
      <c r="T24" s="69">
        <f>1-L24/$P24</f>
        <v>0.73304157549234139</v>
      </c>
      <c r="U24" s="69">
        <f>1-M24/$Q24</f>
        <v>0.54918032786885251</v>
      </c>
      <c r="V24" s="69">
        <f>1-N24/$R24</f>
        <v>0.39264990328820115</v>
      </c>
    </row>
    <row r="25" spans="1:22" x14ac:dyDescent="0.45">
      <c r="A25" s="23" t="s">
        <v>10</v>
      </c>
      <c r="B25" s="67">
        <v>0</v>
      </c>
      <c r="D25" s="25" t="s">
        <v>10</v>
      </c>
      <c r="E25" s="59">
        <v>6</v>
      </c>
      <c r="G25" s="25" t="s">
        <v>10</v>
      </c>
      <c r="H25" s="59">
        <v>44</v>
      </c>
    </row>
    <row r="26" spans="1:22" x14ac:dyDescent="0.45">
      <c r="A26" s="23" t="s">
        <v>11</v>
      </c>
      <c r="B26" s="67">
        <v>15</v>
      </c>
      <c r="D26" s="25" t="s">
        <v>11</v>
      </c>
      <c r="E26" s="59">
        <v>33</v>
      </c>
      <c r="G26" s="25" t="s">
        <v>11</v>
      </c>
      <c r="H26" s="59">
        <v>66</v>
      </c>
    </row>
    <row r="27" spans="1:22" x14ac:dyDescent="0.45">
      <c r="A27" s="23" t="s">
        <v>26</v>
      </c>
      <c r="B27" s="67">
        <v>13</v>
      </c>
      <c r="D27" s="25" t="s">
        <v>26</v>
      </c>
      <c r="E27" s="59">
        <v>69</v>
      </c>
      <c r="G27" s="25" t="s">
        <v>26</v>
      </c>
      <c r="H27" s="59">
        <v>97</v>
      </c>
    </row>
    <row r="28" spans="1:22" x14ac:dyDescent="0.45">
      <c r="A28" s="23" t="s">
        <v>27</v>
      </c>
      <c r="B28" s="67">
        <v>18</v>
      </c>
      <c r="D28" s="25" t="s">
        <v>27</v>
      </c>
      <c r="E28" s="59">
        <v>21</v>
      </c>
      <c r="G28" s="25" t="s">
        <v>27</v>
      </c>
      <c r="H28" s="59">
        <v>27</v>
      </c>
    </row>
    <row r="29" spans="1:22" x14ac:dyDescent="0.45">
      <c r="A29" s="23" t="s">
        <v>36</v>
      </c>
      <c r="B29" s="67">
        <v>0</v>
      </c>
      <c r="D29" s="25" t="s">
        <v>36</v>
      </c>
      <c r="E29" s="59">
        <v>44</v>
      </c>
      <c r="G29" s="25" t="s">
        <v>36</v>
      </c>
      <c r="H29" s="59">
        <v>0</v>
      </c>
    </row>
    <row r="30" spans="1:22" x14ac:dyDescent="0.45">
      <c r="A30" s="23" t="s">
        <v>37</v>
      </c>
      <c r="B30" s="67">
        <v>14</v>
      </c>
      <c r="D30" s="25" t="s">
        <v>37</v>
      </c>
      <c r="E30" s="59">
        <v>1</v>
      </c>
      <c r="G30" s="25" t="s">
        <v>37</v>
      </c>
      <c r="H30" s="59">
        <v>26</v>
      </c>
    </row>
    <row r="31" spans="1:22" x14ac:dyDescent="0.45">
      <c r="A31" s="10" t="s">
        <v>12</v>
      </c>
      <c r="B31" s="63">
        <f>AVERAGE(B25:B30,B18:B23,B11:B16)</f>
        <v>21.333333333333332</v>
      </c>
      <c r="C31" s="63">
        <f>AVERAGE(B25:B30)</f>
        <v>10</v>
      </c>
      <c r="D31" s="15" t="s">
        <v>12</v>
      </c>
      <c r="E31" s="62">
        <f>AVERAGE(E25:E30,E18:E23,E11:E16)</f>
        <v>40.555555555555557</v>
      </c>
      <c r="F31" s="63">
        <f>AVERAGE(E25:E30)</f>
        <v>29</v>
      </c>
      <c r="G31" s="15" t="s">
        <v>12</v>
      </c>
      <c r="H31" s="62">
        <f>AVERAGE(H25:H30,H18:H23,H11:H16)</f>
        <v>44.333333333333336</v>
      </c>
      <c r="I31" s="63">
        <f>AVERAGE(H25:H30)</f>
        <v>43.333333333333336</v>
      </c>
      <c r="L31" s="63">
        <v>10</v>
      </c>
      <c r="M31" s="63">
        <v>29</v>
      </c>
      <c r="N31" s="63">
        <v>43.333333333333336</v>
      </c>
      <c r="P31" s="63">
        <v>72.833333333333329</v>
      </c>
      <c r="Q31" s="63">
        <v>73.666666666666671</v>
      </c>
      <c r="R31" s="63">
        <v>104.33333333333333</v>
      </c>
      <c r="T31" s="69">
        <f>1-L31/$P31</f>
        <v>0.86270022883295194</v>
      </c>
      <c r="U31" s="69">
        <f>1-M31/$Q31</f>
        <v>0.60633484162895934</v>
      </c>
      <c r="V31" s="69">
        <f>1-N31/$R31</f>
        <v>0.58466453674121399</v>
      </c>
    </row>
    <row r="32" spans="1:22" x14ac:dyDescent="0.45">
      <c r="A32" s="10" t="s">
        <v>13</v>
      </c>
      <c r="B32" s="63">
        <f>_xlfn.STDEV.S(B25:B30,B18:B23,B11:B16)</f>
        <v>20.568393800426222</v>
      </c>
      <c r="D32" s="15" t="s">
        <v>13</v>
      </c>
      <c r="E32" s="62">
        <f>_xlfn.STDEV.S(E25:E30,E18:E23,E11:E16)</f>
        <v>25.541712647497235</v>
      </c>
      <c r="G32" s="15" t="s">
        <v>13</v>
      </c>
      <c r="H32" s="62">
        <f>_xlfn.STDEV.S(H25:H30,H18:H23,H11:H16)</f>
        <v>27.685205222921756</v>
      </c>
      <c r="T32" s="63">
        <f>AVERAGE(T31,T24,T17)</f>
        <v>0.73723712869144764</v>
      </c>
      <c r="U32" s="63">
        <f>AVERAGE(U31:V31,U24:V24,U17:V17)</f>
        <v>0.57770248890837728</v>
      </c>
    </row>
    <row r="33" spans="1:21" x14ac:dyDescent="0.45">
      <c r="T33" s="62">
        <f>_xlfn.STDEV.S(T31,T24,T17)</f>
        <v>0.12341881968563445</v>
      </c>
      <c r="U33" s="62">
        <f>_xlfn.STDEV.S(U31:V31,U24:V24,U17:V17)</f>
        <v>0.10451923465713958</v>
      </c>
    </row>
    <row r="36" spans="1:21" x14ac:dyDescent="0.45">
      <c r="A36" s="28" t="s">
        <v>28</v>
      </c>
      <c r="B36" s="29">
        <v>5</v>
      </c>
    </row>
    <row r="37" spans="1:21" x14ac:dyDescent="0.45">
      <c r="A37" s="28" t="s">
        <v>9</v>
      </c>
      <c r="B37" s="29">
        <f>5+4+5</f>
        <v>14</v>
      </c>
      <c r="E37" s="30"/>
    </row>
    <row r="38" spans="1:21" x14ac:dyDescent="0.45">
      <c r="A38" s="28" t="s">
        <v>8</v>
      </c>
      <c r="B38" s="29">
        <v>100</v>
      </c>
    </row>
    <row r="39" spans="1:21" x14ac:dyDescent="0.45">
      <c r="A39" s="28" t="s">
        <v>0</v>
      </c>
      <c r="B39" s="29">
        <f>B37*B38</f>
        <v>1400</v>
      </c>
    </row>
    <row r="41" spans="1:21" x14ac:dyDescent="0.45">
      <c r="B41" s="27" t="s">
        <v>25</v>
      </c>
    </row>
    <row r="42" spans="1:21" x14ac:dyDescent="0.45">
      <c r="A42" s="7"/>
      <c r="C42" s="70" t="s">
        <v>29</v>
      </c>
      <c r="D42" s="70"/>
      <c r="E42" s="70"/>
      <c r="G42" s="71" t="s">
        <v>1</v>
      </c>
      <c r="H42" s="71"/>
      <c r="I42" s="71"/>
    </row>
    <row r="43" spans="1:21" x14ac:dyDescent="0.45">
      <c r="B43" s="34" t="s">
        <v>2</v>
      </c>
      <c r="C43" s="35" t="s">
        <v>5</v>
      </c>
      <c r="D43" s="35" t="s">
        <v>6</v>
      </c>
      <c r="E43" s="35" t="s">
        <v>7</v>
      </c>
      <c r="G43" s="43" t="s">
        <v>5</v>
      </c>
      <c r="H43" s="41" t="s">
        <v>6</v>
      </c>
      <c r="I43" s="42" t="s">
        <v>7</v>
      </c>
    </row>
    <row r="44" spans="1:21" x14ac:dyDescent="0.45">
      <c r="A44">
        <f>SQRT(B44/60)</f>
        <v>0</v>
      </c>
      <c r="B44" s="57">
        <v>0</v>
      </c>
      <c r="C44" s="66">
        <v>11901.5</v>
      </c>
      <c r="D44" s="66">
        <v>11935.5</v>
      </c>
      <c r="E44" s="66">
        <v>11690</v>
      </c>
      <c r="G44" s="32">
        <f>(C44-C$44)/(0.000998*$B$39)</f>
        <v>0</v>
      </c>
      <c r="H44" s="32">
        <f t="shared" ref="H44:I59" si="0">(D44-D$44)/(0.000998*$B$39)</f>
        <v>0</v>
      </c>
      <c r="I44" s="32">
        <f t="shared" si="0"/>
        <v>0</v>
      </c>
      <c r="J44" s="39">
        <f>AVERAGE(G44:I44)</f>
        <v>0</v>
      </c>
      <c r="K44" s="39">
        <f>_xlfn.STDEV.S(G44:I44)</f>
        <v>0</v>
      </c>
    </row>
    <row r="45" spans="1:21" x14ac:dyDescent="0.45">
      <c r="A45">
        <f t="shared" ref="A45:A60" si="1">SQRT(B45/60)</f>
        <v>0.12909944487358055</v>
      </c>
      <c r="B45" s="57">
        <v>1</v>
      </c>
      <c r="C45" s="66">
        <v>11911.5</v>
      </c>
      <c r="D45" s="66">
        <v>11943.5</v>
      </c>
      <c r="E45" s="66">
        <v>11702</v>
      </c>
      <c r="G45" s="32">
        <f t="shared" ref="G45:G60" si="2">(C45-C$44)/(0.000998*$B$39)</f>
        <v>7.1571714858288003</v>
      </c>
      <c r="H45" s="32">
        <f t="shared" si="0"/>
        <v>5.7257371886630404</v>
      </c>
      <c r="I45" s="32">
        <f t="shared" si="0"/>
        <v>8.588605782994561</v>
      </c>
      <c r="J45" s="39">
        <f t="shared" ref="J45:J61" si="3">AVERAGE(G45:I45)</f>
        <v>7.1571714858288003</v>
      </c>
      <c r="K45" s="39">
        <f t="shared" ref="K45:K61" si="4">_xlfn.STDEV.S(G45:I45)</f>
        <v>1.4314342971657663</v>
      </c>
    </row>
    <row r="46" spans="1:21" x14ac:dyDescent="0.45">
      <c r="A46">
        <f t="shared" si="1"/>
        <v>0.5163977794943222</v>
      </c>
      <c r="B46" s="57">
        <v>16</v>
      </c>
      <c r="C46" s="66">
        <v>11923</v>
      </c>
      <c r="D46" s="66">
        <v>11954.5</v>
      </c>
      <c r="E46" s="66">
        <v>11716</v>
      </c>
      <c r="G46" s="32">
        <f t="shared" si="2"/>
        <v>15.387918694531921</v>
      </c>
      <c r="H46" s="32">
        <f t="shared" si="0"/>
        <v>13.598625823074721</v>
      </c>
      <c r="I46" s="32">
        <f t="shared" si="0"/>
        <v>18.60864586315488</v>
      </c>
      <c r="J46" s="39">
        <f t="shared" si="3"/>
        <v>15.865063460253841</v>
      </c>
      <c r="K46" s="39">
        <f t="shared" si="4"/>
        <v>2.5388630420117368</v>
      </c>
    </row>
    <row r="47" spans="1:21" x14ac:dyDescent="0.45">
      <c r="A47">
        <f t="shared" si="1"/>
        <v>0.7745966692414834</v>
      </c>
      <c r="B47" s="57">
        <v>36</v>
      </c>
      <c r="C47" s="66">
        <v>11930.5</v>
      </c>
      <c r="D47" s="66">
        <v>11962.5</v>
      </c>
      <c r="E47" s="66">
        <v>11726</v>
      </c>
      <c r="G47" s="32">
        <f t="shared" si="2"/>
        <v>20.755797308903521</v>
      </c>
      <c r="H47" s="32">
        <f t="shared" si="0"/>
        <v>19.324363011737763</v>
      </c>
      <c r="I47" s="32">
        <f t="shared" si="0"/>
        <v>25.765817348983681</v>
      </c>
      <c r="J47" s="39">
        <f t="shared" si="3"/>
        <v>21.948659223208324</v>
      </c>
      <c r="K47" s="39">
        <f t="shared" si="4"/>
        <v>3.3823472847499079</v>
      </c>
    </row>
    <row r="48" spans="1:21" x14ac:dyDescent="0.45">
      <c r="A48">
        <f t="shared" si="1"/>
        <v>0.9036961141150639</v>
      </c>
      <c r="B48" s="57">
        <v>49</v>
      </c>
      <c r="C48" s="66">
        <v>11934.5</v>
      </c>
      <c r="D48" s="66">
        <v>11966</v>
      </c>
      <c r="E48" s="66">
        <v>11730</v>
      </c>
      <c r="G48" s="32">
        <f t="shared" si="2"/>
        <v>23.618665903235041</v>
      </c>
      <c r="H48" s="32">
        <f t="shared" si="0"/>
        <v>21.829373031777841</v>
      </c>
      <c r="I48" s="32">
        <f t="shared" si="0"/>
        <v>28.628685943315201</v>
      </c>
      <c r="J48" s="39">
        <f t="shared" si="3"/>
        <v>24.692241626109361</v>
      </c>
      <c r="K48" s="39">
        <f t="shared" si="4"/>
        <v>3.5244982113498962</v>
      </c>
    </row>
    <row r="49" spans="1:11" x14ac:dyDescent="0.45">
      <c r="A49">
        <f t="shared" si="1"/>
        <v>1.0327955589886444</v>
      </c>
      <c r="B49" s="57">
        <v>64</v>
      </c>
      <c r="C49" s="66">
        <v>11939.5</v>
      </c>
      <c r="D49" s="66">
        <v>11969</v>
      </c>
      <c r="E49" s="66">
        <v>11735</v>
      </c>
      <c r="G49" s="32">
        <f t="shared" si="2"/>
        <v>27.197251646149443</v>
      </c>
      <c r="H49" s="32">
        <f t="shared" si="0"/>
        <v>23.976524477526482</v>
      </c>
      <c r="I49" s="32">
        <f t="shared" si="0"/>
        <v>32.207271686229603</v>
      </c>
      <c r="J49" s="39">
        <f t="shared" si="3"/>
        <v>27.793682603301843</v>
      </c>
      <c r="K49" s="39">
        <f t="shared" si="4"/>
        <v>4.1476616687455321</v>
      </c>
    </row>
    <row r="50" spans="1:11" x14ac:dyDescent="0.45">
      <c r="A50">
        <f t="shared" si="1"/>
        <v>1.1618950038622251</v>
      </c>
      <c r="B50" s="57">
        <v>81</v>
      </c>
      <c r="C50" s="66">
        <v>11944</v>
      </c>
      <c r="D50" s="66">
        <v>11973</v>
      </c>
      <c r="E50" s="66">
        <v>11741</v>
      </c>
      <c r="G50" s="32">
        <f t="shared" si="2"/>
        <v>30.4179788147724</v>
      </c>
      <c r="H50" s="32">
        <f t="shared" si="0"/>
        <v>26.839393071858002</v>
      </c>
      <c r="I50" s="32">
        <f t="shared" si="0"/>
        <v>36.501574577726885</v>
      </c>
      <c r="J50" s="39">
        <f t="shared" si="3"/>
        <v>31.252982154785759</v>
      </c>
      <c r="K50" s="39">
        <f t="shared" si="4"/>
        <v>4.8849115443848028</v>
      </c>
    </row>
    <row r="51" spans="1:11" x14ac:dyDescent="0.45">
      <c r="A51">
        <f t="shared" si="1"/>
        <v>1.2909944487358056</v>
      </c>
      <c r="B51" s="57">
        <v>100</v>
      </c>
      <c r="C51" s="66">
        <v>11947</v>
      </c>
      <c r="D51" s="66">
        <v>11976</v>
      </c>
      <c r="E51" s="66">
        <v>11745</v>
      </c>
      <c r="G51" s="32">
        <f t="shared" si="2"/>
        <v>32.565130260521045</v>
      </c>
      <c r="H51" s="32">
        <f t="shared" si="0"/>
        <v>28.986544517606642</v>
      </c>
      <c r="I51" s="32">
        <f t="shared" si="0"/>
        <v>39.364443172058401</v>
      </c>
      <c r="J51" s="39">
        <f t="shared" si="3"/>
        <v>33.638705983395361</v>
      </c>
      <c r="K51" s="39">
        <f t="shared" si="4"/>
        <v>5.2715859800516132</v>
      </c>
    </row>
    <row r="52" spans="1:11" x14ac:dyDescent="0.45">
      <c r="A52">
        <f t="shared" si="1"/>
        <v>1.4200938936093861</v>
      </c>
      <c r="B52" s="57">
        <v>121</v>
      </c>
      <c r="C52" s="66">
        <v>11952</v>
      </c>
      <c r="D52" s="66">
        <v>11979.5</v>
      </c>
      <c r="E52" s="66">
        <v>11749</v>
      </c>
      <c r="G52" s="32">
        <f t="shared" si="2"/>
        <v>36.143716003435443</v>
      </c>
      <c r="H52" s="32">
        <f t="shared" si="0"/>
        <v>31.491554537646721</v>
      </c>
      <c r="I52" s="32">
        <f t="shared" si="0"/>
        <v>42.227311766389924</v>
      </c>
      <c r="J52" s="39">
        <f t="shared" si="3"/>
        <v>36.62086076915736</v>
      </c>
      <c r="K52" s="39">
        <f t="shared" si="4"/>
        <v>5.3837599467491177</v>
      </c>
    </row>
    <row r="53" spans="1:11" x14ac:dyDescent="0.45">
      <c r="A53">
        <f t="shared" si="1"/>
        <v>1.5491933384829668</v>
      </c>
      <c r="B53" s="57">
        <v>144</v>
      </c>
      <c r="C53" s="66">
        <v>11955</v>
      </c>
      <c r="D53" s="66">
        <v>11982.5</v>
      </c>
      <c r="E53" s="66">
        <v>11754</v>
      </c>
      <c r="G53" s="32">
        <f t="shared" si="2"/>
        <v>38.290867449184084</v>
      </c>
      <c r="H53" s="32">
        <f t="shared" si="0"/>
        <v>33.638705983395361</v>
      </c>
      <c r="I53" s="32">
        <f t="shared" si="0"/>
        <v>45.805897509304323</v>
      </c>
      <c r="J53" s="39">
        <f t="shared" si="3"/>
        <v>39.245156980627918</v>
      </c>
      <c r="K53" s="39">
        <f t="shared" si="4"/>
        <v>6.1394738202394112</v>
      </c>
    </row>
    <row r="54" spans="1:11" x14ac:dyDescent="0.45">
      <c r="A54">
        <f t="shared" si="1"/>
        <v>1.6782927833565473</v>
      </c>
      <c r="B54" s="57">
        <v>169</v>
      </c>
      <c r="C54" s="66">
        <v>11959</v>
      </c>
      <c r="D54" s="66">
        <v>11985.5</v>
      </c>
      <c r="E54" s="66">
        <v>11757</v>
      </c>
      <c r="G54" s="32">
        <f t="shared" si="2"/>
        <v>41.1537360435156</v>
      </c>
      <c r="H54" s="32">
        <f t="shared" si="0"/>
        <v>35.785857429144002</v>
      </c>
      <c r="I54" s="32">
        <f t="shared" si="0"/>
        <v>47.953048955052964</v>
      </c>
      <c r="J54" s="39">
        <f t="shared" si="3"/>
        <v>41.630880809237517</v>
      </c>
      <c r="K54" s="39">
        <f t="shared" si="4"/>
        <v>6.097613283296182</v>
      </c>
    </row>
    <row r="55" spans="1:11" x14ac:dyDescent="0.45">
      <c r="A55">
        <f t="shared" si="1"/>
        <v>1.8073922282301278</v>
      </c>
      <c r="B55" s="57">
        <v>196</v>
      </c>
      <c r="C55" s="66">
        <v>11962</v>
      </c>
      <c r="D55" s="66">
        <v>11989.5</v>
      </c>
      <c r="E55" s="66">
        <v>11762.5</v>
      </c>
      <c r="G55" s="32">
        <f t="shared" si="2"/>
        <v>43.300887489264241</v>
      </c>
      <c r="H55" s="32">
        <f t="shared" si="0"/>
        <v>38.648726023475525</v>
      </c>
      <c r="I55" s="32">
        <f t="shared" si="0"/>
        <v>51.889493272258804</v>
      </c>
      <c r="J55" s="39">
        <f t="shared" si="3"/>
        <v>44.613035594999531</v>
      </c>
      <c r="K55" s="39">
        <f t="shared" si="4"/>
        <v>6.717200222015915</v>
      </c>
    </row>
    <row r="56" spans="1:11" x14ac:dyDescent="0.45">
      <c r="A56">
        <f t="shared" si="1"/>
        <v>1.9364916731037085</v>
      </c>
      <c r="B56" s="57">
        <v>225</v>
      </c>
      <c r="C56" s="66">
        <v>11965.5</v>
      </c>
      <c r="D56" s="66">
        <v>11992.5</v>
      </c>
      <c r="E56" s="66">
        <v>11766.5</v>
      </c>
      <c r="G56" s="32">
        <f t="shared" si="2"/>
        <v>45.805897509304323</v>
      </c>
      <c r="H56" s="32">
        <f t="shared" si="0"/>
        <v>40.795877469224166</v>
      </c>
      <c r="I56" s="32">
        <f t="shared" si="0"/>
        <v>54.752361866590327</v>
      </c>
      <c r="J56" s="39">
        <f t="shared" si="3"/>
        <v>47.118045615039598</v>
      </c>
      <c r="K56" s="39">
        <f t="shared" si="4"/>
        <v>7.0701600881465492</v>
      </c>
    </row>
    <row r="57" spans="1:11" x14ac:dyDescent="0.45">
      <c r="A57">
        <f t="shared" si="1"/>
        <v>2.0655911179772888</v>
      </c>
      <c r="B57" s="57">
        <v>256</v>
      </c>
      <c r="C57" s="66">
        <v>11969</v>
      </c>
      <c r="D57" s="66">
        <v>11995</v>
      </c>
      <c r="E57" s="66">
        <v>11770</v>
      </c>
      <c r="G57" s="32">
        <f t="shared" si="2"/>
        <v>48.310907529344405</v>
      </c>
      <c r="H57" s="32">
        <f t="shared" si="0"/>
        <v>42.585170340681366</v>
      </c>
      <c r="I57" s="32">
        <f t="shared" si="0"/>
        <v>57.257371886630402</v>
      </c>
      <c r="J57" s="39">
        <f t="shared" si="3"/>
        <v>49.384483252218729</v>
      </c>
      <c r="K57" s="39">
        <f t="shared" si="4"/>
        <v>7.3947818207027618</v>
      </c>
    </row>
    <row r="58" spans="1:11" x14ac:dyDescent="0.45">
      <c r="A58">
        <f t="shared" si="1"/>
        <v>2.1946905628508695</v>
      </c>
      <c r="B58" s="57">
        <v>289</v>
      </c>
      <c r="C58" s="66">
        <v>11973</v>
      </c>
      <c r="D58" s="66">
        <v>11997</v>
      </c>
      <c r="E58" s="66">
        <v>11773.5</v>
      </c>
      <c r="G58" s="32">
        <f t="shared" si="2"/>
        <v>51.173776123675921</v>
      </c>
      <c r="H58" s="32">
        <f t="shared" si="0"/>
        <v>44.016604637847124</v>
      </c>
      <c r="I58" s="32">
        <f t="shared" si="0"/>
        <v>59.762381906670484</v>
      </c>
      <c r="J58" s="39">
        <f t="shared" si="3"/>
        <v>51.650920889397845</v>
      </c>
      <c r="K58" s="39">
        <f t="shared" si="4"/>
        <v>7.8837253754453069</v>
      </c>
    </row>
    <row r="59" spans="1:11" x14ac:dyDescent="0.45">
      <c r="A59">
        <f t="shared" si="1"/>
        <v>2.3237900077244502</v>
      </c>
      <c r="B59" s="34">
        <v>324</v>
      </c>
      <c r="C59" s="66">
        <v>11977.5</v>
      </c>
      <c r="D59" s="66">
        <v>12002.5</v>
      </c>
      <c r="E59" s="66">
        <v>11780</v>
      </c>
      <c r="G59" s="32">
        <f t="shared" si="2"/>
        <v>54.394503292298886</v>
      </c>
      <c r="H59" s="32">
        <f t="shared" si="0"/>
        <v>47.953048955052964</v>
      </c>
      <c r="I59" s="32">
        <f t="shared" si="0"/>
        <v>64.414543372459207</v>
      </c>
      <c r="J59" s="39">
        <f t="shared" si="3"/>
        <v>55.587365206603685</v>
      </c>
      <c r="K59" s="39">
        <f t="shared" si="4"/>
        <v>8.2953233374910642</v>
      </c>
    </row>
    <row r="60" spans="1:11" x14ac:dyDescent="0.45">
      <c r="A60">
        <f t="shared" si="1"/>
        <v>4.905778905196061</v>
      </c>
      <c r="B60" s="34">
        <v>1444</v>
      </c>
      <c r="C60" s="66">
        <v>12036.5</v>
      </c>
      <c r="D60" s="66">
        <v>12055.5</v>
      </c>
      <c r="E60" s="66">
        <v>11854.5</v>
      </c>
      <c r="G60" s="32">
        <f t="shared" si="2"/>
        <v>96.62181505868881</v>
      </c>
      <c r="H60" s="32">
        <f t="shared" ref="H60" si="5">(D60-D$44)/(0.000998*$B$39)</f>
        <v>85.886057829945599</v>
      </c>
      <c r="I60" s="32">
        <f t="shared" ref="I60" si="6">(E60-E$44)/(0.000998*$B$39)</f>
        <v>117.73547094188376</v>
      </c>
      <c r="J60" s="39">
        <f t="shared" si="3"/>
        <v>100.08111461017272</v>
      </c>
      <c r="K60" s="39">
        <f t="shared" si="4"/>
        <v>16.204053318040511</v>
      </c>
    </row>
    <row r="61" spans="1:11" x14ac:dyDescent="0.45">
      <c r="B61" s="1"/>
      <c r="F61" s="40" t="s">
        <v>3</v>
      </c>
      <c r="G61" s="32">
        <f>SLOPE(G44:G60,$A$44:$A$60)</f>
        <v>19.517193837655856</v>
      </c>
      <c r="H61" s="32">
        <f>SLOPE(H44:H60,$A$44:$A$60)</f>
        <v>17.268981675331428</v>
      </c>
      <c r="I61" s="32">
        <f>SLOPE(I44:I60,$A$44:$A$60)</f>
        <v>23.562077691919836</v>
      </c>
      <c r="J61" s="39">
        <f t="shared" si="3"/>
        <v>20.116084401635707</v>
      </c>
      <c r="K61" s="39">
        <f t="shared" si="4"/>
        <v>3.1890071808038036</v>
      </c>
    </row>
    <row r="62" spans="1:11" x14ac:dyDescent="0.45">
      <c r="B62" s="1"/>
      <c r="G62" s="38" t="s">
        <v>12</v>
      </c>
      <c r="H62" s="39">
        <f>AVERAGE(G61:I61)</f>
        <v>20.116084401635707</v>
      </c>
    </row>
    <row r="63" spans="1:11" x14ac:dyDescent="0.45">
      <c r="B63" s="1"/>
      <c r="G63" s="38" t="s">
        <v>13</v>
      </c>
      <c r="H63" s="39">
        <f>_xlfn.STDEV.S(G61:I61)</f>
        <v>3.1890071808038036</v>
      </c>
    </row>
    <row r="65" spans="1:29" x14ac:dyDescent="0.45">
      <c r="B65" s="8" t="s">
        <v>4</v>
      </c>
      <c r="V65" s="1"/>
      <c r="Z65" s="1"/>
      <c r="AA65" s="1"/>
      <c r="AB65" s="1"/>
      <c r="AC65" s="1"/>
    </row>
    <row r="66" spans="1:29" x14ac:dyDescent="0.45">
      <c r="A66" s="7"/>
      <c r="C66" s="70" t="s">
        <v>29</v>
      </c>
      <c r="D66" s="70"/>
      <c r="E66" s="70"/>
      <c r="G66" s="71" t="s">
        <v>1</v>
      </c>
      <c r="H66" s="71"/>
      <c r="I66" s="71"/>
      <c r="V66" s="1"/>
    </row>
    <row r="67" spans="1:29" x14ac:dyDescent="0.45">
      <c r="A67" s="32"/>
      <c r="B67" s="34" t="s">
        <v>2</v>
      </c>
      <c r="C67" s="35" t="s">
        <v>33</v>
      </c>
      <c r="D67" s="35" t="s">
        <v>34</v>
      </c>
      <c r="E67" s="35" t="s">
        <v>35</v>
      </c>
      <c r="F67" s="32"/>
      <c r="G67" s="43" t="s">
        <v>33</v>
      </c>
      <c r="H67" s="41" t="s">
        <v>34</v>
      </c>
      <c r="I67" s="42" t="s">
        <v>35</v>
      </c>
      <c r="V67" s="1"/>
      <c r="Z67" s="3"/>
      <c r="AA67" s="3"/>
      <c r="AB67" s="3"/>
      <c r="AC67" s="3"/>
    </row>
    <row r="68" spans="1:29" x14ac:dyDescent="0.45">
      <c r="A68">
        <f>SQRT(B68/60)</f>
        <v>0</v>
      </c>
      <c r="B68" s="57">
        <v>0</v>
      </c>
      <c r="C68" s="36">
        <v>11828.5</v>
      </c>
      <c r="D68" s="36">
        <v>11774</v>
      </c>
      <c r="E68" s="36">
        <v>12051.5</v>
      </c>
      <c r="F68" s="32"/>
      <c r="G68" s="32">
        <f>(C68-C$68)/(0.000998*$B$39)</f>
        <v>0</v>
      </c>
      <c r="H68" s="32">
        <f t="shared" ref="H68:I83" si="7">(D68-D$68)/(0.000998*$B$39)</f>
        <v>0</v>
      </c>
      <c r="I68" s="32">
        <f t="shared" si="7"/>
        <v>0</v>
      </c>
      <c r="J68" s="39">
        <f>AVERAGE(G68:I68)</f>
        <v>0</v>
      </c>
      <c r="K68" s="39">
        <f>_xlfn.STDEV.S(G68:I68)</f>
        <v>0</v>
      </c>
      <c r="V68" s="1"/>
      <c r="W68" s="3"/>
      <c r="X68" s="3"/>
      <c r="Y68" s="3"/>
      <c r="Z68" s="3"/>
      <c r="AA68" s="3"/>
      <c r="AB68" s="3"/>
      <c r="AC68" s="3"/>
    </row>
    <row r="69" spans="1:29" x14ac:dyDescent="0.45">
      <c r="A69">
        <f t="shared" ref="A69:A84" si="8">SQRT(B69/60)</f>
        <v>0.12909944487358055</v>
      </c>
      <c r="B69" s="57">
        <v>1</v>
      </c>
      <c r="C69" s="36">
        <v>11836</v>
      </c>
      <c r="D69" s="36">
        <v>11781</v>
      </c>
      <c r="E69" s="36">
        <v>12063</v>
      </c>
      <c r="F69" s="32"/>
      <c r="G69" s="32">
        <f t="shared" ref="G69:G84" si="9">(C69-C$68)/(0.000998*$B$39)</f>
        <v>5.3678786143716</v>
      </c>
      <c r="H69" s="32">
        <f t="shared" si="7"/>
        <v>5.0100200400801604</v>
      </c>
      <c r="I69" s="32">
        <f t="shared" si="7"/>
        <v>8.2307472087031197</v>
      </c>
      <c r="J69" s="39">
        <f t="shared" ref="J69:J85" si="10">AVERAGE(G69:I69)</f>
        <v>6.20288195438496</v>
      </c>
      <c r="K69" s="39">
        <f t="shared" ref="K69:K85" si="11">_xlfn.STDEV.S(G69:I69)</f>
        <v>1.7652744282551716</v>
      </c>
      <c r="V69" s="1"/>
      <c r="Z69" s="3"/>
      <c r="AA69" s="3"/>
      <c r="AB69" s="3"/>
      <c r="AC69" s="3"/>
    </row>
    <row r="70" spans="1:29" x14ac:dyDescent="0.45">
      <c r="A70">
        <f t="shared" si="8"/>
        <v>0.5163977794943222</v>
      </c>
      <c r="B70" s="57">
        <v>16</v>
      </c>
      <c r="C70" s="36">
        <v>11850</v>
      </c>
      <c r="D70" s="36">
        <v>11794.5</v>
      </c>
      <c r="E70" s="36">
        <v>12074.5</v>
      </c>
      <c r="F70" s="32"/>
      <c r="G70" s="32">
        <f t="shared" si="9"/>
        <v>15.387918694531921</v>
      </c>
      <c r="H70" s="32">
        <f t="shared" si="7"/>
        <v>14.672201545949042</v>
      </c>
      <c r="I70" s="32">
        <f t="shared" si="7"/>
        <v>16.461494417406239</v>
      </c>
      <c r="J70" s="39">
        <f t="shared" si="10"/>
        <v>15.5072048859624</v>
      </c>
      <c r="K70" s="39">
        <f t="shared" si="11"/>
        <v>0.90059099571413537</v>
      </c>
      <c r="V70" s="1"/>
      <c r="Z70" s="3"/>
      <c r="AA70" s="3"/>
      <c r="AB70" s="3"/>
      <c r="AC70" s="3"/>
    </row>
    <row r="71" spans="1:29" x14ac:dyDescent="0.45">
      <c r="A71">
        <f t="shared" si="8"/>
        <v>0.7745966692414834</v>
      </c>
      <c r="B71" s="57">
        <v>36</v>
      </c>
      <c r="C71" s="36">
        <v>11859</v>
      </c>
      <c r="D71" s="36">
        <v>11805</v>
      </c>
      <c r="E71" s="36">
        <v>12081</v>
      </c>
      <c r="F71" s="32"/>
      <c r="G71" s="32">
        <f t="shared" si="9"/>
        <v>21.829373031777841</v>
      </c>
      <c r="H71" s="32">
        <f t="shared" si="7"/>
        <v>22.187231606069282</v>
      </c>
      <c r="I71" s="32">
        <f t="shared" si="7"/>
        <v>21.113655883194962</v>
      </c>
      <c r="J71" s="39">
        <f t="shared" si="10"/>
        <v>21.710086840347362</v>
      </c>
      <c r="K71" s="39">
        <f t="shared" si="11"/>
        <v>0.54663800159316733</v>
      </c>
      <c r="V71" s="1"/>
      <c r="W71" s="3"/>
      <c r="X71" s="3"/>
      <c r="Y71" s="3"/>
      <c r="Z71" s="3"/>
      <c r="AA71" s="3"/>
      <c r="AB71" s="3"/>
      <c r="AC71" s="3"/>
    </row>
    <row r="72" spans="1:29" x14ac:dyDescent="0.45">
      <c r="A72">
        <f t="shared" si="8"/>
        <v>0.9036961141150639</v>
      </c>
      <c r="B72" s="57">
        <v>49</v>
      </c>
      <c r="C72" s="36">
        <v>11863</v>
      </c>
      <c r="D72" s="36">
        <v>11810</v>
      </c>
      <c r="E72" s="36">
        <v>12084</v>
      </c>
      <c r="F72" s="32"/>
      <c r="G72" s="32">
        <f t="shared" si="9"/>
        <v>24.692241626109361</v>
      </c>
      <c r="H72" s="32">
        <f t="shared" si="7"/>
        <v>25.765817348983681</v>
      </c>
      <c r="I72" s="32">
        <f t="shared" si="7"/>
        <v>23.260807328943603</v>
      </c>
      <c r="J72" s="39">
        <f t="shared" si="10"/>
        <v>24.572955434678878</v>
      </c>
      <c r="K72" s="39">
        <f t="shared" si="11"/>
        <v>1.256758010408046</v>
      </c>
      <c r="V72" s="1"/>
      <c r="Z72" s="3"/>
      <c r="AA72" s="3"/>
      <c r="AB72" s="3"/>
      <c r="AC72" s="3"/>
    </row>
    <row r="73" spans="1:29" x14ac:dyDescent="0.45">
      <c r="A73">
        <f t="shared" si="8"/>
        <v>1.0327955589886444</v>
      </c>
      <c r="B73" s="57">
        <v>64</v>
      </c>
      <c r="C73" s="36">
        <v>11868</v>
      </c>
      <c r="D73" s="36">
        <v>11815.5</v>
      </c>
      <c r="E73" s="36">
        <v>12088</v>
      </c>
      <c r="F73" s="32"/>
      <c r="G73" s="32">
        <f t="shared" si="9"/>
        <v>28.270827369023763</v>
      </c>
      <c r="H73" s="32">
        <f t="shared" si="7"/>
        <v>29.702261666189521</v>
      </c>
      <c r="I73" s="32">
        <f t="shared" si="7"/>
        <v>26.123675923275123</v>
      </c>
      <c r="J73" s="39">
        <f t="shared" si="10"/>
        <v>28.032254986162801</v>
      </c>
      <c r="K73" s="39">
        <f t="shared" si="11"/>
        <v>1.8011819914282725</v>
      </c>
      <c r="V73" s="1"/>
      <c r="Z73" s="3"/>
      <c r="AA73" s="3"/>
      <c r="AB73" s="3"/>
      <c r="AC73" s="3"/>
    </row>
    <row r="74" spans="1:29" x14ac:dyDescent="0.45">
      <c r="A74">
        <f t="shared" si="8"/>
        <v>1.1618950038622251</v>
      </c>
      <c r="B74" s="57">
        <v>81</v>
      </c>
      <c r="C74" s="36">
        <v>11872.5</v>
      </c>
      <c r="D74" s="36">
        <v>11821.5</v>
      </c>
      <c r="E74" s="36">
        <v>12091.5</v>
      </c>
      <c r="F74" s="32"/>
      <c r="G74" s="32">
        <f t="shared" si="9"/>
        <v>31.491554537646721</v>
      </c>
      <c r="H74" s="32">
        <f t="shared" si="7"/>
        <v>33.996564557686803</v>
      </c>
      <c r="I74" s="32">
        <f t="shared" si="7"/>
        <v>28.628685943315201</v>
      </c>
      <c r="J74" s="39">
        <f t="shared" si="10"/>
        <v>31.372268346216245</v>
      </c>
      <c r="K74" s="39">
        <f t="shared" si="11"/>
        <v>2.6859266745867223</v>
      </c>
    </row>
    <row r="75" spans="1:29" x14ac:dyDescent="0.45">
      <c r="A75">
        <f t="shared" si="8"/>
        <v>1.2909944487358056</v>
      </c>
      <c r="B75" s="57">
        <v>100</v>
      </c>
      <c r="C75" s="36">
        <v>11877</v>
      </c>
      <c r="D75" s="36">
        <v>11827</v>
      </c>
      <c r="E75" s="36">
        <v>12095.5</v>
      </c>
      <c r="F75" s="32"/>
      <c r="G75" s="32">
        <f t="shared" si="9"/>
        <v>34.712281706269685</v>
      </c>
      <c r="H75" s="32">
        <f t="shared" si="7"/>
        <v>37.933008874892643</v>
      </c>
      <c r="I75" s="32">
        <f t="shared" si="7"/>
        <v>31.491554537646721</v>
      </c>
      <c r="J75" s="39">
        <f t="shared" si="10"/>
        <v>34.712281706269685</v>
      </c>
      <c r="K75" s="39">
        <f t="shared" si="11"/>
        <v>3.220727168622961</v>
      </c>
    </row>
    <row r="76" spans="1:29" x14ac:dyDescent="0.45">
      <c r="A76">
        <f t="shared" si="8"/>
        <v>1.4200938936093861</v>
      </c>
      <c r="B76" s="57">
        <v>121</v>
      </c>
      <c r="C76" s="36">
        <v>11881</v>
      </c>
      <c r="D76" s="36">
        <v>11831.5</v>
      </c>
      <c r="E76" s="36">
        <v>12099</v>
      </c>
      <c r="F76" s="32"/>
      <c r="G76" s="32">
        <f t="shared" si="9"/>
        <v>37.575150300601202</v>
      </c>
      <c r="H76" s="32">
        <f t="shared" si="7"/>
        <v>41.1537360435156</v>
      </c>
      <c r="I76" s="32">
        <f t="shared" si="7"/>
        <v>33.996564557686803</v>
      </c>
      <c r="J76" s="39">
        <f t="shared" si="10"/>
        <v>37.575150300601202</v>
      </c>
      <c r="K76" s="39">
        <f t="shared" si="11"/>
        <v>3.5785857429143988</v>
      </c>
    </row>
    <row r="77" spans="1:29" x14ac:dyDescent="0.45">
      <c r="A77">
        <f t="shared" si="8"/>
        <v>1.5491933384829668</v>
      </c>
      <c r="B77" s="57">
        <v>144</v>
      </c>
      <c r="C77" s="36">
        <v>11886.5</v>
      </c>
      <c r="D77" s="36">
        <v>11837.5</v>
      </c>
      <c r="E77" s="36">
        <v>12103</v>
      </c>
      <c r="F77" s="32"/>
      <c r="G77" s="32">
        <f t="shared" si="9"/>
        <v>41.511594617807042</v>
      </c>
      <c r="H77" s="32">
        <f t="shared" si="7"/>
        <v>45.448038935012882</v>
      </c>
      <c r="I77" s="32">
        <f t="shared" si="7"/>
        <v>36.859433152018319</v>
      </c>
      <c r="J77" s="39">
        <f t="shared" si="10"/>
        <v>41.273022234946076</v>
      </c>
      <c r="K77" s="39">
        <f t="shared" si="11"/>
        <v>4.2992702764911019</v>
      </c>
    </row>
    <row r="78" spans="1:29" x14ac:dyDescent="0.45">
      <c r="A78">
        <f t="shared" si="8"/>
        <v>1.6782927833565473</v>
      </c>
      <c r="B78" s="57">
        <v>169</v>
      </c>
      <c r="C78" s="36">
        <v>11889</v>
      </c>
      <c r="D78" s="36">
        <v>11841.5</v>
      </c>
      <c r="E78" s="36">
        <v>12105</v>
      </c>
      <c r="F78" s="32"/>
      <c r="G78" s="32">
        <f t="shared" si="9"/>
        <v>43.300887489264241</v>
      </c>
      <c r="H78" s="32">
        <f t="shared" si="7"/>
        <v>48.310907529344405</v>
      </c>
      <c r="I78" s="32">
        <f t="shared" si="7"/>
        <v>38.290867449184084</v>
      </c>
      <c r="J78" s="39">
        <f t="shared" si="10"/>
        <v>43.300887489264248</v>
      </c>
      <c r="K78" s="39">
        <f t="shared" si="11"/>
        <v>5.0100200400801604</v>
      </c>
    </row>
    <row r="79" spans="1:29" x14ac:dyDescent="0.45">
      <c r="A79">
        <f t="shared" si="8"/>
        <v>1.8073922282301278</v>
      </c>
      <c r="B79" s="57">
        <v>196</v>
      </c>
      <c r="C79" s="36">
        <v>11893.5</v>
      </c>
      <c r="D79" s="36">
        <v>11846.5</v>
      </c>
      <c r="E79" s="36">
        <v>12109</v>
      </c>
      <c r="F79" s="32"/>
      <c r="G79" s="32">
        <f t="shared" si="9"/>
        <v>46.521614657887206</v>
      </c>
      <c r="H79" s="32">
        <f t="shared" si="7"/>
        <v>51.889493272258804</v>
      </c>
      <c r="I79" s="32">
        <f t="shared" si="7"/>
        <v>41.1537360435156</v>
      </c>
      <c r="J79" s="39">
        <f t="shared" si="10"/>
        <v>46.521614657887206</v>
      </c>
      <c r="K79" s="39">
        <f t="shared" si="11"/>
        <v>5.3678786143716017</v>
      </c>
    </row>
    <row r="80" spans="1:29" x14ac:dyDescent="0.45">
      <c r="A80">
        <f t="shared" si="8"/>
        <v>1.9364916731037085</v>
      </c>
      <c r="B80" s="57">
        <v>225</v>
      </c>
      <c r="C80" s="36">
        <v>11897.5</v>
      </c>
      <c r="D80" s="36">
        <v>11851.5</v>
      </c>
      <c r="E80" s="36">
        <v>12113</v>
      </c>
      <c r="F80" s="32"/>
      <c r="G80" s="32">
        <f t="shared" si="9"/>
        <v>49.384483252218722</v>
      </c>
      <c r="H80" s="32">
        <f t="shared" si="7"/>
        <v>55.468079015173203</v>
      </c>
      <c r="I80" s="32">
        <f t="shared" si="7"/>
        <v>44.016604637847124</v>
      </c>
      <c r="J80" s="39">
        <f t="shared" si="10"/>
        <v>49.623055635079687</v>
      </c>
      <c r="K80" s="39">
        <f t="shared" si="11"/>
        <v>5.7294636694927119</v>
      </c>
    </row>
    <row r="81" spans="1:11" x14ac:dyDescent="0.45">
      <c r="A81">
        <f t="shared" si="8"/>
        <v>2.0655911179772888</v>
      </c>
      <c r="B81" s="57">
        <v>256</v>
      </c>
      <c r="C81" s="36">
        <v>11901</v>
      </c>
      <c r="D81" s="36">
        <v>11855</v>
      </c>
      <c r="E81" s="36">
        <v>12115</v>
      </c>
      <c r="F81" s="32"/>
      <c r="G81" s="32">
        <f t="shared" si="9"/>
        <v>51.889493272258804</v>
      </c>
      <c r="H81" s="32">
        <f t="shared" si="7"/>
        <v>57.973089035213285</v>
      </c>
      <c r="I81" s="32">
        <f t="shared" si="7"/>
        <v>45.448038935012882</v>
      </c>
      <c r="J81" s="39">
        <f t="shared" si="10"/>
        <v>51.770207080828321</v>
      </c>
      <c r="K81" s="39">
        <f t="shared" si="11"/>
        <v>6.2633770363703976</v>
      </c>
    </row>
    <row r="82" spans="1:11" x14ac:dyDescent="0.45">
      <c r="A82">
        <f t="shared" si="8"/>
        <v>2.1946905628508695</v>
      </c>
      <c r="B82" s="57">
        <v>289</v>
      </c>
      <c r="C82" s="36">
        <v>11906</v>
      </c>
      <c r="D82" s="36">
        <v>11862</v>
      </c>
      <c r="E82" s="36">
        <v>12119.5</v>
      </c>
      <c r="F82" s="32"/>
      <c r="G82" s="32">
        <f t="shared" si="9"/>
        <v>55.468079015173203</v>
      </c>
      <c r="H82" s="32">
        <f t="shared" si="7"/>
        <v>62.983109075293441</v>
      </c>
      <c r="I82" s="32">
        <f t="shared" si="7"/>
        <v>48.668766103635846</v>
      </c>
      <c r="J82" s="39">
        <f t="shared" si="10"/>
        <v>55.706651398034161</v>
      </c>
      <c r="K82" s="39">
        <f t="shared" si="11"/>
        <v>7.1601530195910774</v>
      </c>
    </row>
    <row r="83" spans="1:11" x14ac:dyDescent="0.45">
      <c r="A83">
        <f t="shared" si="8"/>
        <v>2.3237900077244502</v>
      </c>
      <c r="B83" s="34">
        <v>324</v>
      </c>
      <c r="C83" s="36">
        <v>11911</v>
      </c>
      <c r="D83" s="36">
        <v>11867</v>
      </c>
      <c r="E83" s="36">
        <v>12122.5</v>
      </c>
      <c r="F83" s="32"/>
      <c r="G83" s="32">
        <f t="shared" si="9"/>
        <v>59.046664758087601</v>
      </c>
      <c r="H83" s="32">
        <f t="shared" si="7"/>
        <v>66.56169481820784</v>
      </c>
      <c r="I83" s="32">
        <f t="shared" si="7"/>
        <v>50.81591754938448</v>
      </c>
      <c r="J83" s="39">
        <f t="shared" si="10"/>
        <v>58.808092375226636</v>
      </c>
      <c r="K83" s="39">
        <f t="shared" si="11"/>
        <v>7.8755992175990679</v>
      </c>
    </row>
    <row r="84" spans="1:11" x14ac:dyDescent="0.45">
      <c r="A84">
        <f t="shared" si="8"/>
        <v>4.905778905196061</v>
      </c>
      <c r="B84" s="34">
        <v>1444</v>
      </c>
      <c r="C84" s="36">
        <v>11979</v>
      </c>
      <c r="D84" s="36">
        <v>11944</v>
      </c>
      <c r="E84" s="36">
        <v>12188</v>
      </c>
      <c r="F84" s="32"/>
      <c r="G84" s="32">
        <f t="shared" si="9"/>
        <v>107.71543086172345</v>
      </c>
      <c r="H84" s="32">
        <f t="shared" ref="H84" si="12">(D84-D$68)/(0.000998*$B$39)</f>
        <v>121.6719152590896</v>
      </c>
      <c r="I84" s="32">
        <f t="shared" ref="I84" si="13">(E84-E$68)/(0.000998*$B$39)</f>
        <v>97.69539078156312</v>
      </c>
      <c r="J84" s="39">
        <f t="shared" si="10"/>
        <v>109.02757896745872</v>
      </c>
      <c r="K84" s="39">
        <f t="shared" si="11"/>
        <v>12.041998629542155</v>
      </c>
    </row>
    <row r="85" spans="1:11" x14ac:dyDescent="0.45">
      <c r="B85" s="33"/>
      <c r="C85" s="32"/>
      <c r="D85" s="32"/>
      <c r="E85" s="32"/>
      <c r="F85" s="44" t="s">
        <v>3</v>
      </c>
      <c r="G85" s="32">
        <f>SLOPE(G68:G84,$A$68:$A$84)</f>
        <v>21.989594536906061</v>
      </c>
      <c r="H85" s="32">
        <f>SLOPE(H68:H84,$A$68:$A$84)</f>
        <v>25.271687209703547</v>
      </c>
      <c r="I85" s="32">
        <f>SLOPE(I68:I84,$A$68:$A$84)</f>
        <v>19.237852169866734</v>
      </c>
      <c r="J85" s="39">
        <f t="shared" si="10"/>
        <v>22.166377972158784</v>
      </c>
      <c r="K85" s="39">
        <f t="shared" si="11"/>
        <v>3.0207996638680363</v>
      </c>
    </row>
    <row r="86" spans="1:11" x14ac:dyDescent="0.45">
      <c r="B86" s="1"/>
      <c r="G86" s="10" t="s">
        <v>12</v>
      </c>
      <c r="H86" s="11">
        <f>AVERAGE(G85:I85)</f>
        <v>22.166377972158784</v>
      </c>
    </row>
    <row r="87" spans="1:11" x14ac:dyDescent="0.45">
      <c r="B87" s="1"/>
      <c r="G87" s="10" t="s">
        <v>13</v>
      </c>
      <c r="H87" s="11">
        <f>_xlfn.STDEV.S(G85:I85)</f>
        <v>3.0207996638680363</v>
      </c>
    </row>
    <row r="89" spans="1:11" x14ac:dyDescent="0.45">
      <c r="B89" s="17" t="s">
        <v>16</v>
      </c>
    </row>
    <row r="90" spans="1:11" x14ac:dyDescent="0.45">
      <c r="A90" s="7"/>
      <c r="C90" s="70" t="s">
        <v>29</v>
      </c>
      <c r="D90" s="70"/>
      <c r="E90" s="70"/>
      <c r="G90" s="71" t="s">
        <v>1</v>
      </c>
      <c r="H90" s="71"/>
      <c r="I90" s="71"/>
    </row>
    <row r="91" spans="1:11" x14ac:dyDescent="0.45">
      <c r="B91" s="34" t="s">
        <v>2</v>
      </c>
      <c r="C91" s="35" t="s">
        <v>5</v>
      </c>
      <c r="D91" s="35" t="s">
        <v>6</v>
      </c>
      <c r="E91" s="35" t="s">
        <v>7</v>
      </c>
      <c r="G91" s="43" t="s">
        <v>5</v>
      </c>
      <c r="H91" s="41" t="s">
        <v>6</v>
      </c>
      <c r="I91" s="42" t="s">
        <v>7</v>
      </c>
    </row>
    <row r="92" spans="1:11" x14ac:dyDescent="0.45">
      <c r="A92">
        <f>SQRT(B92/60)</f>
        <v>0</v>
      </c>
      <c r="B92" s="57">
        <v>0</v>
      </c>
      <c r="C92" s="36">
        <v>10389</v>
      </c>
      <c r="D92" s="36">
        <v>10408</v>
      </c>
      <c r="E92" s="36">
        <v>10466</v>
      </c>
      <c r="G92" s="31">
        <f>(C92-C$92)/(0.000998*$B$39)</f>
        <v>0</v>
      </c>
      <c r="H92" s="31">
        <f t="shared" ref="H92:I107" si="14">(D92-D$92)/(0.000998*$B$39)</f>
        <v>0</v>
      </c>
      <c r="I92" s="31">
        <f t="shared" si="14"/>
        <v>0</v>
      </c>
      <c r="J92" s="39">
        <f>AVERAGE(G92:I92,G116:I116)</f>
        <v>0</v>
      </c>
      <c r="K92" s="39">
        <f>_xlfn.STDEV.S(G92:I92,G116:I116)</f>
        <v>0</v>
      </c>
    </row>
    <row r="93" spans="1:11" x14ac:dyDescent="0.45">
      <c r="A93">
        <f t="shared" ref="A93:A108" si="15">SQRT(B93/60)</f>
        <v>0.12909944487358055</v>
      </c>
      <c r="B93" s="57">
        <v>1</v>
      </c>
      <c r="C93" s="36">
        <v>10402.5</v>
      </c>
      <c r="D93" s="36">
        <v>10415</v>
      </c>
      <c r="E93" s="36">
        <v>10475</v>
      </c>
      <c r="G93" s="31">
        <f t="shared" ref="G93:G108" si="16">(C93-C$92)/(0.000998*$B$39)</f>
        <v>9.6621815058688814</v>
      </c>
      <c r="H93" s="31">
        <f t="shared" si="14"/>
        <v>5.0100200400801604</v>
      </c>
      <c r="I93" s="31">
        <f t="shared" si="14"/>
        <v>6.4414543372459203</v>
      </c>
      <c r="J93" s="39">
        <f t="shared" ref="J93:J109" si="17">AVERAGE(G93:I93)</f>
        <v>7.037885294398321</v>
      </c>
      <c r="K93" s="39">
        <f t="shared" ref="K93:K109" si="18">_xlfn.STDEV.S(G93:I93,G117:I117)</f>
        <v>1.6785054966445161</v>
      </c>
    </row>
    <row r="94" spans="1:11" x14ac:dyDescent="0.45">
      <c r="A94">
        <f t="shared" si="15"/>
        <v>0.5163977794943222</v>
      </c>
      <c r="B94" s="57">
        <v>16</v>
      </c>
      <c r="C94" s="36">
        <v>10415</v>
      </c>
      <c r="D94" s="36">
        <v>10430</v>
      </c>
      <c r="E94" s="36">
        <v>10488.5</v>
      </c>
      <c r="G94" s="31">
        <f t="shared" si="16"/>
        <v>18.60864586315488</v>
      </c>
      <c r="H94" s="31">
        <f t="shared" si="14"/>
        <v>15.74577726882336</v>
      </c>
      <c r="I94" s="31">
        <f t="shared" si="14"/>
        <v>16.103635843114802</v>
      </c>
      <c r="J94" s="39">
        <f t="shared" si="17"/>
        <v>16.819352991697681</v>
      </c>
      <c r="K94" s="39">
        <f t="shared" si="18"/>
        <v>2.9109252652716195</v>
      </c>
    </row>
    <row r="95" spans="1:11" x14ac:dyDescent="0.45">
      <c r="A95">
        <f t="shared" si="15"/>
        <v>0.7745966692414834</v>
      </c>
      <c r="B95" s="57">
        <v>36</v>
      </c>
      <c r="C95" s="36">
        <v>10424</v>
      </c>
      <c r="D95" s="36">
        <v>10439</v>
      </c>
      <c r="E95" s="36">
        <v>10497</v>
      </c>
      <c r="G95" s="31">
        <f t="shared" si="16"/>
        <v>25.050100200400802</v>
      </c>
      <c r="H95" s="31">
        <f t="shared" si="14"/>
        <v>22.187231606069282</v>
      </c>
      <c r="I95" s="31">
        <f t="shared" si="14"/>
        <v>22.187231606069282</v>
      </c>
      <c r="J95" s="39">
        <f t="shared" si="17"/>
        <v>23.14152113751312</v>
      </c>
      <c r="K95" s="39">
        <f t="shared" si="18"/>
        <v>4.5176249353911819</v>
      </c>
    </row>
    <row r="96" spans="1:11" x14ac:dyDescent="0.45">
      <c r="A96">
        <f t="shared" si="15"/>
        <v>0.9036961141150639</v>
      </c>
      <c r="B96" s="57">
        <v>49</v>
      </c>
      <c r="C96" s="36">
        <v>10428.5</v>
      </c>
      <c r="D96" s="36">
        <v>10444</v>
      </c>
      <c r="E96" s="36">
        <v>10502</v>
      </c>
      <c r="G96" s="31">
        <f t="shared" si="16"/>
        <v>28.270827369023763</v>
      </c>
      <c r="H96" s="31">
        <f t="shared" si="14"/>
        <v>25.765817348983681</v>
      </c>
      <c r="I96" s="31">
        <f t="shared" si="14"/>
        <v>25.765817348983681</v>
      </c>
      <c r="J96" s="39">
        <f t="shared" si="17"/>
        <v>26.600820688997043</v>
      </c>
      <c r="K96" s="39">
        <f t="shared" si="18"/>
        <v>5.1250045766486148</v>
      </c>
    </row>
    <row r="97" spans="1:11" x14ac:dyDescent="0.45">
      <c r="A97">
        <f t="shared" si="15"/>
        <v>1.0327955589886444</v>
      </c>
      <c r="B97" s="57">
        <v>64</v>
      </c>
      <c r="C97" s="36">
        <v>10431.5</v>
      </c>
      <c r="D97" s="36">
        <v>10448</v>
      </c>
      <c r="E97" s="36">
        <v>10505.5</v>
      </c>
      <c r="G97" s="31">
        <f t="shared" si="16"/>
        <v>30.4179788147724</v>
      </c>
      <c r="H97" s="31">
        <f t="shared" si="14"/>
        <v>28.628685943315201</v>
      </c>
      <c r="I97" s="31">
        <f t="shared" si="14"/>
        <v>28.270827369023763</v>
      </c>
      <c r="J97" s="39">
        <f t="shared" si="17"/>
        <v>29.105830709037122</v>
      </c>
      <c r="K97" s="39">
        <f t="shared" si="18"/>
        <v>5.7957623947640133</v>
      </c>
    </row>
    <row r="98" spans="1:11" x14ac:dyDescent="0.45">
      <c r="A98">
        <f t="shared" si="15"/>
        <v>1.1618950038622251</v>
      </c>
      <c r="B98" s="57">
        <v>81</v>
      </c>
      <c r="C98" s="36">
        <v>10437</v>
      </c>
      <c r="D98" s="36">
        <v>10453.5</v>
      </c>
      <c r="E98" s="36">
        <v>10509.5</v>
      </c>
      <c r="G98" s="31">
        <f t="shared" si="16"/>
        <v>34.354423131978244</v>
      </c>
      <c r="H98" s="31">
        <f t="shared" si="14"/>
        <v>32.565130260521045</v>
      </c>
      <c r="I98" s="31">
        <f t="shared" si="14"/>
        <v>31.133695963355283</v>
      </c>
      <c r="J98" s="39">
        <f t="shared" si="17"/>
        <v>32.684416451951527</v>
      </c>
      <c r="K98" s="39">
        <f t="shared" si="18"/>
        <v>6.8711331348003784</v>
      </c>
    </row>
    <row r="99" spans="1:11" x14ac:dyDescent="0.45">
      <c r="A99">
        <f t="shared" si="15"/>
        <v>1.2909944487358056</v>
      </c>
      <c r="B99" s="57">
        <v>100</v>
      </c>
      <c r="C99" s="36">
        <v>10441</v>
      </c>
      <c r="D99" s="36">
        <v>10458.5</v>
      </c>
      <c r="E99" s="36">
        <v>10514</v>
      </c>
      <c r="G99" s="31">
        <f t="shared" si="16"/>
        <v>37.21729172630976</v>
      </c>
      <c r="H99" s="31">
        <f t="shared" si="14"/>
        <v>36.143716003435443</v>
      </c>
      <c r="I99" s="31">
        <f t="shared" si="14"/>
        <v>34.354423131978244</v>
      </c>
      <c r="J99" s="39">
        <f t="shared" si="17"/>
        <v>35.905143620574485</v>
      </c>
      <c r="K99" s="39">
        <f t="shared" si="18"/>
        <v>7.5597712048446475</v>
      </c>
    </row>
    <row r="100" spans="1:11" x14ac:dyDescent="0.45">
      <c r="A100">
        <f t="shared" si="15"/>
        <v>1.4200938936093861</v>
      </c>
      <c r="B100" s="57">
        <v>121</v>
      </c>
      <c r="C100" s="36">
        <v>10445.5</v>
      </c>
      <c r="D100" s="36">
        <v>10463.5</v>
      </c>
      <c r="E100" s="36">
        <v>10518</v>
      </c>
      <c r="G100" s="31">
        <f t="shared" si="16"/>
        <v>40.438018894932725</v>
      </c>
      <c r="H100" s="31">
        <f t="shared" si="14"/>
        <v>39.722301746349842</v>
      </c>
      <c r="I100" s="31">
        <f t="shared" si="14"/>
        <v>37.21729172630976</v>
      </c>
      <c r="J100" s="39">
        <f t="shared" si="17"/>
        <v>39.125870789197442</v>
      </c>
      <c r="K100" s="39">
        <f t="shared" si="18"/>
        <v>8.6213470778144998</v>
      </c>
    </row>
    <row r="101" spans="1:11" x14ac:dyDescent="0.45">
      <c r="A101">
        <f t="shared" si="15"/>
        <v>1.5491933384829668</v>
      </c>
      <c r="B101" s="57">
        <v>144</v>
      </c>
      <c r="C101" s="36">
        <v>10452</v>
      </c>
      <c r="D101" s="36">
        <v>10467</v>
      </c>
      <c r="E101" s="36">
        <v>10522</v>
      </c>
      <c r="G101" s="31">
        <f t="shared" si="16"/>
        <v>45.09018036072144</v>
      </c>
      <c r="H101" s="31">
        <f t="shared" si="14"/>
        <v>42.227311766389924</v>
      </c>
      <c r="I101" s="31">
        <f t="shared" si="14"/>
        <v>40.080160320641284</v>
      </c>
      <c r="J101" s="39">
        <f t="shared" si="17"/>
        <v>42.465884149250883</v>
      </c>
      <c r="K101" s="39">
        <f t="shared" si="18"/>
        <v>9.3180765576092011</v>
      </c>
    </row>
    <row r="102" spans="1:11" x14ac:dyDescent="0.45">
      <c r="A102">
        <f t="shared" si="15"/>
        <v>1.6782927833565473</v>
      </c>
      <c r="B102" s="57">
        <v>169</v>
      </c>
      <c r="C102" s="36">
        <v>10455</v>
      </c>
      <c r="D102" s="36">
        <v>10471</v>
      </c>
      <c r="E102" s="36">
        <v>10525.5</v>
      </c>
      <c r="G102" s="31">
        <f t="shared" si="16"/>
        <v>47.237331806470081</v>
      </c>
      <c r="H102" s="31">
        <f t="shared" si="14"/>
        <v>45.09018036072144</v>
      </c>
      <c r="I102" s="31">
        <f t="shared" si="14"/>
        <v>42.585170340681366</v>
      </c>
      <c r="J102" s="39">
        <f t="shared" si="17"/>
        <v>44.970894169290965</v>
      </c>
      <c r="K102" s="39">
        <f t="shared" si="18"/>
        <v>10.049817382300565</v>
      </c>
    </row>
    <row r="103" spans="1:11" x14ac:dyDescent="0.45">
      <c r="A103">
        <f t="shared" si="15"/>
        <v>1.8073922282301278</v>
      </c>
      <c r="B103" s="57">
        <v>196</v>
      </c>
      <c r="C103" s="36">
        <v>10459.5</v>
      </c>
      <c r="D103" s="36">
        <v>10476</v>
      </c>
      <c r="E103" s="36">
        <v>10530</v>
      </c>
      <c r="G103" s="31">
        <f t="shared" si="16"/>
        <v>50.458058975093046</v>
      </c>
      <c r="H103" s="31">
        <f t="shared" si="14"/>
        <v>48.668766103635846</v>
      </c>
      <c r="I103" s="31">
        <f t="shared" si="14"/>
        <v>45.805897509304323</v>
      </c>
      <c r="J103" s="39">
        <f t="shared" si="17"/>
        <v>48.310907529344405</v>
      </c>
      <c r="K103" s="39">
        <f t="shared" si="18"/>
        <v>10.841992744144488</v>
      </c>
    </row>
    <row r="104" spans="1:11" x14ac:dyDescent="0.45">
      <c r="A104">
        <f t="shared" si="15"/>
        <v>1.9364916731037085</v>
      </c>
      <c r="B104" s="57">
        <v>225</v>
      </c>
      <c r="C104" s="36">
        <v>10466.5</v>
      </c>
      <c r="D104" s="36">
        <v>10480.5</v>
      </c>
      <c r="E104" s="36">
        <v>10534.5</v>
      </c>
      <c r="G104" s="31">
        <f t="shared" si="16"/>
        <v>55.468079015173203</v>
      </c>
      <c r="H104" s="31">
        <f t="shared" si="14"/>
        <v>51.889493272258804</v>
      </c>
      <c r="I104" s="31">
        <f t="shared" si="14"/>
        <v>49.026624677927281</v>
      </c>
      <c r="J104" s="39">
        <f t="shared" si="17"/>
        <v>52.128065655119762</v>
      </c>
      <c r="K104" s="39">
        <f t="shared" si="18"/>
        <v>12.026923401664773</v>
      </c>
    </row>
    <row r="105" spans="1:11" x14ac:dyDescent="0.45">
      <c r="A105">
        <f t="shared" si="15"/>
        <v>2.0655911179772888</v>
      </c>
      <c r="B105" s="57">
        <v>256</v>
      </c>
      <c r="C105" s="36">
        <v>10469</v>
      </c>
      <c r="D105" s="36">
        <v>10483.5</v>
      </c>
      <c r="E105" s="36">
        <v>10536.5</v>
      </c>
      <c r="G105" s="31">
        <f t="shared" si="16"/>
        <v>57.257371886630402</v>
      </c>
      <c r="H105" s="31">
        <f t="shared" si="14"/>
        <v>54.036644718007445</v>
      </c>
      <c r="I105" s="31">
        <f t="shared" si="14"/>
        <v>50.458058975093046</v>
      </c>
      <c r="J105" s="39">
        <f t="shared" si="17"/>
        <v>53.917358526576969</v>
      </c>
      <c r="K105" s="39">
        <f t="shared" si="18"/>
        <v>12.377286054100258</v>
      </c>
    </row>
    <row r="106" spans="1:11" x14ac:dyDescent="0.45">
      <c r="A106">
        <f t="shared" si="15"/>
        <v>2.1946905628508695</v>
      </c>
      <c r="B106" s="57">
        <v>289</v>
      </c>
      <c r="C106" s="36">
        <v>10473.5</v>
      </c>
      <c r="D106" s="36">
        <v>10489</v>
      </c>
      <c r="E106" s="36">
        <v>10541.5</v>
      </c>
      <c r="G106" s="31">
        <f t="shared" si="16"/>
        <v>60.478099055253367</v>
      </c>
      <c r="H106" s="31">
        <f t="shared" si="14"/>
        <v>57.973089035213285</v>
      </c>
      <c r="I106" s="31">
        <f t="shared" si="14"/>
        <v>54.036644718007445</v>
      </c>
      <c r="J106" s="39">
        <f t="shared" si="17"/>
        <v>57.495944269491361</v>
      </c>
      <c r="K106" s="39">
        <f t="shared" si="18"/>
        <v>13.173214346734737</v>
      </c>
    </row>
    <row r="107" spans="1:11" x14ac:dyDescent="0.45">
      <c r="A107">
        <f t="shared" si="15"/>
        <v>2.3237900077244502</v>
      </c>
      <c r="B107" s="34">
        <v>324</v>
      </c>
      <c r="C107" s="36">
        <v>10480</v>
      </c>
      <c r="D107" s="36">
        <v>10494</v>
      </c>
      <c r="E107" s="36">
        <v>10546.5</v>
      </c>
      <c r="G107" s="31">
        <f t="shared" si="16"/>
        <v>65.130260521042089</v>
      </c>
      <c r="H107" s="31">
        <f t="shared" si="14"/>
        <v>61.551674778127683</v>
      </c>
      <c r="I107" s="31">
        <f t="shared" si="14"/>
        <v>57.615230460921843</v>
      </c>
      <c r="J107" s="39">
        <f t="shared" si="17"/>
        <v>61.432388586697208</v>
      </c>
      <c r="K107" s="39">
        <f t="shared" si="18"/>
        <v>14.319113624338527</v>
      </c>
    </row>
    <row r="108" spans="1:11" x14ac:dyDescent="0.45">
      <c r="A108">
        <f t="shared" si="15"/>
        <v>4.905778905196061</v>
      </c>
      <c r="B108" s="34">
        <v>1444</v>
      </c>
      <c r="C108" s="36">
        <v>10589</v>
      </c>
      <c r="D108" s="36">
        <v>10596</v>
      </c>
      <c r="E108" s="36">
        <v>10622.5</v>
      </c>
      <c r="G108" s="31">
        <f t="shared" si="16"/>
        <v>143.14342971657601</v>
      </c>
      <c r="H108" s="31">
        <f t="shared" ref="H108" si="19">(D108-D$92)/(0.000998*$B$39)</f>
        <v>134.55482393358145</v>
      </c>
      <c r="I108" s="31">
        <f t="shared" ref="I108" si="20">(E108-E$92)/(0.000998*$B$39)</f>
        <v>112.00973375322073</v>
      </c>
      <c r="J108" s="39">
        <f t="shared" si="17"/>
        <v>129.90266246779274</v>
      </c>
      <c r="K108" s="39">
        <f t="shared" si="18"/>
        <v>31.479691460298824</v>
      </c>
    </row>
    <row r="109" spans="1:11" x14ac:dyDescent="0.45">
      <c r="B109" s="1"/>
      <c r="F109" s="4" t="s">
        <v>3</v>
      </c>
      <c r="G109" s="31">
        <f>SLOPE(G92:G108,$A$68:$A$84)</f>
        <v>28.043922884719517</v>
      </c>
      <c r="H109" s="31">
        <f>SLOPE(H92:H108,$A$68:$A$84)</f>
        <v>26.860262425343279</v>
      </c>
      <c r="I109" s="31">
        <f>SLOPE(I92:I108,$A$68:$A$84)</f>
        <v>22.406062567465117</v>
      </c>
      <c r="J109" s="39">
        <f t="shared" si="17"/>
        <v>25.770082625842637</v>
      </c>
      <c r="K109" s="39">
        <f t="shared" si="18"/>
        <v>6.3921332823608266</v>
      </c>
    </row>
    <row r="110" spans="1:11" x14ac:dyDescent="0.45">
      <c r="B110" s="1"/>
      <c r="F110" s="4"/>
      <c r="G110" s="16" t="s">
        <v>12</v>
      </c>
      <c r="H110" s="9">
        <f>AVERAGE(G109:I109,G133:I133)</f>
        <v>22.580943380165198</v>
      </c>
    </row>
    <row r="111" spans="1:11" x14ac:dyDescent="0.45">
      <c r="B111" s="1"/>
      <c r="F111" s="4"/>
      <c r="G111" s="16" t="s">
        <v>13</v>
      </c>
      <c r="H111" s="9">
        <f>_xlfn.STDEV.S(G109:I109,G133:I133)</f>
        <v>6.3921332823608266</v>
      </c>
    </row>
    <row r="112" spans="1:11" ht="17.25" customHeight="1" x14ac:dyDescent="0.45">
      <c r="B112" s="1"/>
      <c r="F112" s="4"/>
    </row>
    <row r="113" spans="1:9" x14ac:dyDescent="0.45">
      <c r="B113" s="17" t="s">
        <v>16</v>
      </c>
      <c r="F113" s="4"/>
    </row>
    <row r="114" spans="1:9" x14ac:dyDescent="0.45">
      <c r="A114" s="7"/>
      <c r="C114" s="70" t="s">
        <v>29</v>
      </c>
      <c r="D114" s="70"/>
      <c r="E114" s="70"/>
      <c r="G114" s="71" t="s">
        <v>1</v>
      </c>
      <c r="H114" s="71"/>
      <c r="I114" s="71"/>
    </row>
    <row r="115" spans="1:9" x14ac:dyDescent="0.45">
      <c r="B115" s="34" t="s">
        <v>2</v>
      </c>
      <c r="C115" s="35" t="s">
        <v>33</v>
      </c>
      <c r="D115" s="35" t="s">
        <v>34</v>
      </c>
      <c r="E115" s="35" t="s">
        <v>35</v>
      </c>
      <c r="F115" s="32"/>
      <c r="G115" s="43" t="s">
        <v>33</v>
      </c>
      <c r="H115" s="41" t="s">
        <v>34</v>
      </c>
      <c r="I115" s="42" t="s">
        <v>35</v>
      </c>
    </row>
    <row r="116" spans="1:9" x14ac:dyDescent="0.45">
      <c r="A116">
        <f>SQRT(B116/60)</f>
        <v>0</v>
      </c>
      <c r="B116" s="57">
        <v>0</v>
      </c>
      <c r="C116" s="36">
        <v>10390.5</v>
      </c>
      <c r="D116" s="36">
        <v>10580.5</v>
      </c>
      <c r="E116" s="36">
        <v>10628.5</v>
      </c>
      <c r="G116" s="31">
        <f t="shared" ref="G116:G132" si="21">(C116-C$116)/(0.000998*$B$39)</f>
        <v>0</v>
      </c>
      <c r="H116" s="31">
        <f t="shared" ref="H116:H132" si="22">(D116-D$116)/(0.000998*$B$39)</f>
        <v>0</v>
      </c>
      <c r="I116" s="31">
        <f t="shared" ref="I116:I132" si="23">(E116-E$116)/(0.000998*$B$39)</f>
        <v>0</v>
      </c>
    </row>
    <row r="117" spans="1:9" x14ac:dyDescent="0.45">
      <c r="A117">
        <f t="shared" ref="A117:A132" si="24">SQRT(B117/60)</f>
        <v>0.12909944487358055</v>
      </c>
      <c r="B117" s="57">
        <v>1</v>
      </c>
      <c r="C117" s="36">
        <v>10399.5</v>
      </c>
      <c r="D117" s="36">
        <v>10588.5</v>
      </c>
      <c r="E117" s="36">
        <v>10636</v>
      </c>
      <c r="G117" s="31">
        <f t="shared" si="21"/>
        <v>6.4414543372459203</v>
      </c>
      <c r="H117" s="31">
        <f t="shared" si="22"/>
        <v>5.7257371886630404</v>
      </c>
      <c r="I117" s="31">
        <f t="shared" si="23"/>
        <v>5.3678786143716</v>
      </c>
    </row>
    <row r="118" spans="1:9" x14ac:dyDescent="0.45">
      <c r="A118">
        <f t="shared" si="24"/>
        <v>0.5163977794943222</v>
      </c>
      <c r="B118" s="57">
        <v>16</v>
      </c>
      <c r="C118" s="36">
        <v>10414</v>
      </c>
      <c r="D118" s="36">
        <v>10601</v>
      </c>
      <c r="E118" s="36">
        <v>10642.5</v>
      </c>
      <c r="G118" s="31">
        <f t="shared" si="21"/>
        <v>16.819352991697681</v>
      </c>
      <c r="H118" s="31">
        <f t="shared" si="22"/>
        <v>14.672201545949042</v>
      </c>
      <c r="I118" s="31">
        <f t="shared" si="23"/>
        <v>10.020040080160321</v>
      </c>
    </row>
    <row r="119" spans="1:9" x14ac:dyDescent="0.45">
      <c r="A119">
        <f t="shared" si="24"/>
        <v>0.7745966692414834</v>
      </c>
      <c r="B119" s="57">
        <v>36</v>
      </c>
      <c r="C119" s="36">
        <v>10424.5</v>
      </c>
      <c r="D119" s="36">
        <v>10609.5</v>
      </c>
      <c r="E119" s="36">
        <v>10646</v>
      </c>
      <c r="G119" s="31">
        <f t="shared" si="21"/>
        <v>24.334383051817923</v>
      </c>
      <c r="H119" s="31">
        <f t="shared" si="22"/>
        <v>20.755797308903521</v>
      </c>
      <c r="I119" s="31">
        <f t="shared" si="23"/>
        <v>12.525050100200401</v>
      </c>
    </row>
    <row r="120" spans="1:9" x14ac:dyDescent="0.45">
      <c r="A120">
        <f t="shared" si="24"/>
        <v>0.9036961141150639</v>
      </c>
      <c r="B120" s="57">
        <v>49</v>
      </c>
      <c r="C120" s="36">
        <v>10429</v>
      </c>
      <c r="D120" s="36">
        <v>10613</v>
      </c>
      <c r="E120" s="36">
        <v>10648.5</v>
      </c>
      <c r="G120" s="31">
        <f t="shared" si="21"/>
        <v>27.555110220440881</v>
      </c>
      <c r="H120" s="31">
        <f t="shared" si="22"/>
        <v>23.260807328943603</v>
      </c>
      <c r="I120" s="31">
        <f t="shared" si="23"/>
        <v>14.314342971657601</v>
      </c>
    </row>
    <row r="121" spans="1:9" x14ac:dyDescent="0.45">
      <c r="A121">
        <f t="shared" si="24"/>
        <v>1.0327955589886444</v>
      </c>
      <c r="B121" s="57">
        <v>64</v>
      </c>
      <c r="C121" s="36">
        <v>10434</v>
      </c>
      <c r="D121" s="36">
        <v>10617</v>
      </c>
      <c r="E121" s="36">
        <v>10650</v>
      </c>
      <c r="G121" s="31">
        <f t="shared" si="21"/>
        <v>31.133695963355283</v>
      </c>
      <c r="H121" s="31">
        <f t="shared" si="22"/>
        <v>26.123675923275123</v>
      </c>
      <c r="I121" s="31">
        <f t="shared" si="23"/>
        <v>15.387918694531921</v>
      </c>
    </row>
    <row r="122" spans="1:9" x14ac:dyDescent="0.45">
      <c r="A122">
        <f t="shared" si="24"/>
        <v>1.1618950038622251</v>
      </c>
      <c r="B122" s="57">
        <v>81</v>
      </c>
      <c r="C122" s="36">
        <v>10439.5</v>
      </c>
      <c r="D122" s="36">
        <v>10621.5</v>
      </c>
      <c r="E122" s="36">
        <v>10651.5</v>
      </c>
      <c r="G122" s="31">
        <f t="shared" si="21"/>
        <v>35.07014028056112</v>
      </c>
      <c r="H122" s="31">
        <f t="shared" si="22"/>
        <v>29.344403091898084</v>
      </c>
      <c r="I122" s="31">
        <f t="shared" si="23"/>
        <v>16.461494417406239</v>
      </c>
    </row>
    <row r="123" spans="1:9" x14ac:dyDescent="0.45">
      <c r="A123">
        <f t="shared" si="24"/>
        <v>1.2909944487358056</v>
      </c>
      <c r="B123" s="57">
        <v>100</v>
      </c>
      <c r="C123" s="36">
        <v>10444</v>
      </c>
      <c r="D123" s="36">
        <v>10625.5</v>
      </c>
      <c r="E123" s="36">
        <v>10653.5</v>
      </c>
      <c r="G123" s="31">
        <f t="shared" si="21"/>
        <v>38.290867449184084</v>
      </c>
      <c r="H123" s="31">
        <f t="shared" si="22"/>
        <v>32.207271686229603</v>
      </c>
      <c r="I123" s="31">
        <f t="shared" si="23"/>
        <v>17.892928714572001</v>
      </c>
    </row>
    <row r="124" spans="1:9" x14ac:dyDescent="0.45">
      <c r="A124">
        <f t="shared" si="24"/>
        <v>1.4200938936093861</v>
      </c>
      <c r="B124" s="57">
        <v>121</v>
      </c>
      <c r="C124" s="36">
        <v>10449</v>
      </c>
      <c r="D124" s="36">
        <v>10629</v>
      </c>
      <c r="E124" s="36">
        <v>10654.5</v>
      </c>
      <c r="G124" s="31">
        <f t="shared" si="21"/>
        <v>41.869453192098483</v>
      </c>
      <c r="H124" s="31">
        <f t="shared" si="22"/>
        <v>34.712281706269685</v>
      </c>
      <c r="I124" s="31">
        <f t="shared" si="23"/>
        <v>18.60864586315488</v>
      </c>
    </row>
    <row r="125" spans="1:9" x14ac:dyDescent="0.45">
      <c r="A125">
        <f t="shared" si="24"/>
        <v>1.5491933384829668</v>
      </c>
      <c r="B125" s="57">
        <v>144</v>
      </c>
      <c r="C125" s="36">
        <v>10455</v>
      </c>
      <c r="D125" s="36">
        <v>10633</v>
      </c>
      <c r="E125" s="36">
        <v>10657.5</v>
      </c>
      <c r="G125" s="31">
        <f t="shared" si="21"/>
        <v>46.163756083595764</v>
      </c>
      <c r="H125" s="31">
        <f t="shared" si="22"/>
        <v>37.575150300601202</v>
      </c>
      <c r="I125" s="31">
        <f t="shared" si="23"/>
        <v>20.755797308903521</v>
      </c>
    </row>
    <row r="126" spans="1:9" x14ac:dyDescent="0.45">
      <c r="A126">
        <f t="shared" si="24"/>
        <v>1.6782927833565473</v>
      </c>
      <c r="B126" s="57">
        <v>169</v>
      </c>
      <c r="C126" s="36">
        <v>10459</v>
      </c>
      <c r="D126" s="36">
        <v>10639.5</v>
      </c>
      <c r="E126" s="36">
        <v>10658.5</v>
      </c>
      <c r="G126" s="31">
        <f t="shared" si="21"/>
        <v>49.026624677927281</v>
      </c>
      <c r="H126" s="31">
        <f t="shared" si="22"/>
        <v>42.227311766389924</v>
      </c>
      <c r="I126" s="31">
        <f t="shared" si="23"/>
        <v>21.4715144574864</v>
      </c>
    </row>
    <row r="127" spans="1:9" x14ac:dyDescent="0.45">
      <c r="A127">
        <f t="shared" si="24"/>
        <v>1.8073922282301278</v>
      </c>
      <c r="B127" s="57">
        <v>196</v>
      </c>
      <c r="C127" s="36">
        <v>10464</v>
      </c>
      <c r="D127" s="36">
        <v>10640</v>
      </c>
      <c r="E127" s="36">
        <v>10660.5</v>
      </c>
      <c r="G127" s="31">
        <f t="shared" si="21"/>
        <v>52.605210420841686</v>
      </c>
      <c r="H127" s="31">
        <f t="shared" si="22"/>
        <v>42.585170340681366</v>
      </c>
      <c r="I127" s="31">
        <f t="shared" si="23"/>
        <v>22.902948754652162</v>
      </c>
    </row>
    <row r="128" spans="1:9" x14ac:dyDescent="0.45">
      <c r="A128">
        <f t="shared" si="24"/>
        <v>1.9364916731037085</v>
      </c>
      <c r="B128" s="57">
        <v>225</v>
      </c>
      <c r="C128" s="36">
        <v>10469.5</v>
      </c>
      <c r="D128" s="36">
        <v>10644</v>
      </c>
      <c r="E128" s="36">
        <v>10662</v>
      </c>
      <c r="G128" s="31">
        <f t="shared" si="21"/>
        <v>56.541654738047527</v>
      </c>
      <c r="H128" s="31">
        <f t="shared" si="22"/>
        <v>45.448038935012882</v>
      </c>
      <c r="I128" s="31">
        <f t="shared" si="23"/>
        <v>23.976524477526482</v>
      </c>
    </row>
    <row r="129" spans="1:9" x14ac:dyDescent="0.45">
      <c r="A129">
        <f t="shared" si="24"/>
        <v>2.0655911179772888</v>
      </c>
      <c r="B129" s="57">
        <v>256</v>
      </c>
      <c r="C129" s="36">
        <v>10472.5</v>
      </c>
      <c r="D129" s="36">
        <v>10646.5</v>
      </c>
      <c r="E129" s="36">
        <v>10663.5</v>
      </c>
      <c r="G129" s="31">
        <f t="shared" si="21"/>
        <v>58.688806183796167</v>
      </c>
      <c r="H129" s="31">
        <f t="shared" si="22"/>
        <v>47.237331806470081</v>
      </c>
      <c r="I129" s="31">
        <f t="shared" si="23"/>
        <v>25.050100200400802</v>
      </c>
    </row>
    <row r="130" spans="1:9" x14ac:dyDescent="0.45">
      <c r="A130">
        <f t="shared" si="24"/>
        <v>2.1946905628508695</v>
      </c>
      <c r="B130" s="57">
        <v>289</v>
      </c>
      <c r="C130" s="36">
        <v>10478.5</v>
      </c>
      <c r="D130" s="36">
        <v>10651</v>
      </c>
      <c r="E130" s="36">
        <v>10666</v>
      </c>
      <c r="G130" s="31">
        <f t="shared" si="21"/>
        <v>62.983109075293441</v>
      </c>
      <c r="H130" s="31">
        <f t="shared" si="22"/>
        <v>50.458058975093046</v>
      </c>
      <c r="I130" s="31">
        <f t="shared" si="23"/>
        <v>26.839393071858002</v>
      </c>
    </row>
    <row r="131" spans="1:9" x14ac:dyDescent="0.45">
      <c r="A131">
        <f t="shared" si="24"/>
        <v>2.3237900077244502</v>
      </c>
      <c r="B131" s="34">
        <v>324</v>
      </c>
      <c r="C131" s="36">
        <v>10483.5</v>
      </c>
      <c r="D131" s="36">
        <v>10654</v>
      </c>
      <c r="E131" s="36">
        <v>10667.5</v>
      </c>
      <c r="G131" s="31">
        <f t="shared" si="21"/>
        <v>66.56169481820784</v>
      </c>
      <c r="H131" s="31">
        <f t="shared" si="22"/>
        <v>52.605210420841686</v>
      </c>
      <c r="I131" s="31">
        <f t="shared" si="23"/>
        <v>27.912968794732322</v>
      </c>
    </row>
    <row r="132" spans="1:9" x14ac:dyDescent="0.45">
      <c r="A132">
        <f t="shared" si="24"/>
        <v>4.905778905196061</v>
      </c>
      <c r="B132" s="34">
        <v>1444</v>
      </c>
      <c r="C132" s="36">
        <v>10574</v>
      </c>
      <c r="D132" s="36">
        <v>10724.5</v>
      </c>
      <c r="E132" s="36">
        <v>10708</v>
      </c>
      <c r="G132" s="31">
        <f t="shared" si="21"/>
        <v>131.3340967649585</v>
      </c>
      <c r="H132" s="31">
        <f t="shared" si="22"/>
        <v>103.06326939593473</v>
      </c>
      <c r="I132" s="31">
        <f t="shared" si="23"/>
        <v>56.899513312338961</v>
      </c>
    </row>
    <row r="133" spans="1:9" x14ac:dyDescent="0.45">
      <c r="B133" s="1"/>
      <c r="F133" s="4" t="s">
        <v>3</v>
      </c>
      <c r="G133" s="31">
        <f>SLOPE(G116:G132,$A$68:$A$84)</f>
        <v>26.588760479397589</v>
      </c>
      <c r="H133" s="31">
        <f>SLOPE(H116:H132,$A$68:$A$84)</f>
        <v>20.687375477020606</v>
      </c>
      <c r="I133" s="31">
        <f>SLOPE(I116:I132,$A$68:$A$84)</f>
        <v>10.899276447045082</v>
      </c>
    </row>
    <row r="134" spans="1:9" x14ac:dyDescent="0.45">
      <c r="B134" s="1"/>
      <c r="G134" s="15" t="s">
        <v>12</v>
      </c>
      <c r="H134" s="17">
        <f>AVERAGE(G133:I133)</f>
        <v>19.39180413448776</v>
      </c>
    </row>
    <row r="135" spans="1:9" x14ac:dyDescent="0.45">
      <c r="B135" s="1"/>
      <c r="G135" s="15" t="s">
        <v>13</v>
      </c>
      <c r="H135" s="17">
        <f>_xlfn.STDEV.S(G133:I133)</f>
        <v>7.9245729303259784</v>
      </c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1"/>
    </row>
    <row r="150" spans="2:8" x14ac:dyDescent="0.45">
      <c r="B150" s="1"/>
    </row>
    <row r="151" spans="2:8" x14ac:dyDescent="0.45">
      <c r="B151" s="4"/>
      <c r="F151" s="4"/>
    </row>
    <row r="152" spans="2:8" s="5" customFormat="1" x14ac:dyDescent="0.45">
      <c r="B152" s="6"/>
    </row>
    <row r="153" spans="2:8" x14ac:dyDescent="0.45">
      <c r="B153" s="1"/>
      <c r="C153" s="1"/>
      <c r="F153" s="1"/>
    </row>
    <row r="154" spans="2:8" x14ac:dyDescent="0.45">
      <c r="B154" s="1"/>
      <c r="H154" s="2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4"/>
      <c r="F172" s="4"/>
    </row>
    <row r="173" spans="2:8" x14ac:dyDescent="0.45">
      <c r="B173" s="1"/>
      <c r="C173" s="1"/>
      <c r="F173" s="1"/>
    </row>
    <row r="174" spans="2:8" x14ac:dyDescent="0.45">
      <c r="B174" s="1"/>
      <c r="H174" s="2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F192" s="4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  <row r="293" spans="2:2" x14ac:dyDescent="0.45">
      <c r="B293" s="1"/>
    </row>
    <row r="294" spans="2:2" x14ac:dyDescent="0.45">
      <c r="B294" s="1"/>
    </row>
  </sheetData>
  <mergeCells count="8">
    <mergeCell ref="C114:E114"/>
    <mergeCell ref="G114:I114"/>
    <mergeCell ref="C42:E42"/>
    <mergeCell ref="G42:I42"/>
    <mergeCell ref="C66:E66"/>
    <mergeCell ref="G66:I66"/>
    <mergeCell ref="C90:E90"/>
    <mergeCell ref="G90:I9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0"/>
  <sheetViews>
    <sheetView zoomScale="92" zoomScaleNormal="160" workbookViewId="0">
      <selection activeCell="B2" sqref="B2"/>
    </sheetView>
  </sheetViews>
  <sheetFormatPr defaultColWidth="8.73046875" defaultRowHeight="14.25" x14ac:dyDescent="0.45"/>
  <cols>
    <col min="1" max="1" width="14.1328125" customWidth="1"/>
    <col min="2" max="2" width="21.73046875" bestFit="1" customWidth="1"/>
    <col min="3" max="5" width="19.1328125" customWidth="1"/>
  </cols>
  <sheetData>
    <row r="1" spans="1:7" ht="23.25" x14ac:dyDescent="0.7">
      <c r="A1" s="51" t="s">
        <v>24</v>
      </c>
      <c r="B1" s="52"/>
      <c r="C1" s="52"/>
    </row>
    <row r="2" spans="1:7" ht="23.25" x14ac:dyDescent="0.7">
      <c r="A2" s="53" t="s">
        <v>31</v>
      </c>
      <c r="B2" s="53"/>
      <c r="C2" s="52"/>
    </row>
    <row r="5" spans="1:7" x14ac:dyDescent="0.45">
      <c r="A5" t="s">
        <v>18</v>
      </c>
      <c r="B5" s="50">
        <f>'Cracking day'!B4</f>
        <v>43627</v>
      </c>
      <c r="D5" s="32"/>
      <c r="E5" s="32"/>
    </row>
    <row r="6" spans="1:7" x14ac:dyDescent="0.45">
      <c r="A6" t="s">
        <v>19</v>
      </c>
      <c r="B6" s="45">
        <f>'Cracking day'!B5</f>
        <v>43697</v>
      </c>
      <c r="D6" s="32"/>
      <c r="E6" s="32"/>
    </row>
    <row r="7" spans="1:7" x14ac:dyDescent="0.45">
      <c r="B7" s="32"/>
      <c r="C7" s="32"/>
      <c r="D7" s="32"/>
      <c r="E7" s="32"/>
      <c r="F7" s="19"/>
      <c r="G7" s="19"/>
    </row>
    <row r="8" spans="1:7" x14ac:dyDescent="0.45">
      <c r="B8" s="32"/>
      <c r="C8" s="32"/>
      <c r="D8" s="32"/>
      <c r="E8" s="32"/>
      <c r="F8" s="19"/>
      <c r="G8" s="19"/>
    </row>
    <row r="9" spans="1:7" x14ac:dyDescent="0.45">
      <c r="B9" s="32"/>
      <c r="C9" s="32"/>
      <c r="D9" s="32"/>
      <c r="E9" s="32"/>
      <c r="F9" s="19"/>
      <c r="G9" s="19"/>
    </row>
    <row r="10" spans="1:7" x14ac:dyDescent="0.45">
      <c r="B10" s="49"/>
      <c r="C10" s="46" t="s">
        <v>4</v>
      </c>
      <c r="D10" s="47" t="s">
        <v>25</v>
      </c>
      <c r="E10" s="48" t="s">
        <v>16</v>
      </c>
      <c r="F10" s="19"/>
      <c r="G10" s="19"/>
    </row>
    <row r="11" spans="1:7" x14ac:dyDescent="0.45">
      <c r="B11" s="49"/>
      <c r="C11" s="46" t="s">
        <v>12</v>
      </c>
      <c r="D11" s="47" t="s">
        <v>12</v>
      </c>
      <c r="E11" s="48" t="s">
        <v>12</v>
      </c>
      <c r="F11" s="20"/>
      <c r="G11" s="19"/>
    </row>
    <row r="12" spans="1:7" x14ac:dyDescent="0.45">
      <c r="B12" s="34" t="s">
        <v>23</v>
      </c>
      <c r="C12" s="58">
        <f>'Cracking day'!H86</f>
        <v>14.499267548276796</v>
      </c>
      <c r="D12" s="58">
        <f>'Cracking day'!H62</f>
        <v>14.388869593896985</v>
      </c>
      <c r="E12" s="58">
        <f>('Cracking day'!H110+'Cracking day'!H134)/2</f>
        <v>13.559876316863861</v>
      </c>
      <c r="F12" s="19"/>
      <c r="G12" s="19"/>
    </row>
    <row r="13" spans="1:7" x14ac:dyDescent="0.45">
      <c r="B13" s="34" t="s">
        <v>22</v>
      </c>
      <c r="C13" s="58">
        <f>'28d healing'!H86</f>
        <v>12.761966849244986</v>
      </c>
      <c r="D13" s="58">
        <f>'28d healing'!H62</f>
        <v>11.178939039120188</v>
      </c>
      <c r="E13" s="58">
        <f>('28d healing'!H110+'28d healing'!H134)/2</f>
        <v>9.8170624467859255</v>
      </c>
      <c r="F13" s="19"/>
      <c r="G13" s="19"/>
    </row>
    <row r="14" spans="1:7" x14ac:dyDescent="0.45">
      <c r="B14" s="34" t="s">
        <v>21</v>
      </c>
      <c r="C14" s="58">
        <f>'3m healing'!H86</f>
        <v>28.129976439690832</v>
      </c>
      <c r="D14" s="58">
        <f>'3m healing'!H62</f>
        <v>26.31606652896107</v>
      </c>
      <c r="E14" s="58">
        <f>('3m healing'!H110+'3m healing'!H134)/2</f>
        <v>27.485869936131614</v>
      </c>
      <c r="F14" s="19"/>
      <c r="G14" s="19"/>
    </row>
    <row r="15" spans="1:7" x14ac:dyDescent="0.45">
      <c r="B15" s="34" t="s">
        <v>39</v>
      </c>
      <c r="C15" s="58">
        <f>'9m healing'!H86</f>
        <v>22.166377972158784</v>
      </c>
      <c r="D15" s="58">
        <f>'9m healing'!H62</f>
        <v>20.116084401635707</v>
      </c>
      <c r="E15" s="58">
        <f>('9m healing'!H110+'9m healing'!H134)/2</f>
        <v>20.986373757326479</v>
      </c>
      <c r="F15" s="19"/>
      <c r="G15" s="19"/>
    </row>
    <row r="16" spans="1:7" x14ac:dyDescent="0.45">
      <c r="F16" s="19"/>
      <c r="G16" s="19"/>
    </row>
    <row r="17" spans="6:7" x14ac:dyDescent="0.45">
      <c r="F17" s="19"/>
      <c r="G17" s="19"/>
    </row>
    <row r="18" spans="6:7" x14ac:dyDescent="0.45">
      <c r="F18" s="19"/>
      <c r="G18" s="19"/>
    </row>
    <row r="19" spans="6:7" x14ac:dyDescent="0.45">
      <c r="F19" s="19"/>
      <c r="G19" s="19"/>
    </row>
    <row r="20" spans="6:7" x14ac:dyDescent="0.45">
      <c r="F20" s="19"/>
      <c r="G20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0CB42-C5A4-9A41-8D67-3DB997E87C9A}">
  <dimension ref="A1:B6"/>
  <sheetViews>
    <sheetView workbookViewId="0">
      <selection activeCell="C23" sqref="C23"/>
    </sheetView>
  </sheetViews>
  <sheetFormatPr defaultColWidth="11.3984375" defaultRowHeight="14.25" x14ac:dyDescent="0.45"/>
  <cols>
    <col min="1" max="1" width="14.1328125" bestFit="1" customWidth="1"/>
    <col min="2" max="2" width="72.265625" bestFit="1" customWidth="1"/>
  </cols>
  <sheetData>
    <row r="1" spans="1:2" x14ac:dyDescent="0.45">
      <c r="A1" s="1" t="s">
        <v>40</v>
      </c>
      <c r="B1" t="s">
        <v>43</v>
      </c>
    </row>
    <row r="2" spans="1:2" x14ac:dyDescent="0.45">
      <c r="A2" s="1" t="s">
        <v>41</v>
      </c>
      <c r="B2" t="s">
        <v>42</v>
      </c>
    </row>
    <row r="3" spans="1:2" x14ac:dyDescent="0.45">
      <c r="A3" s="1" t="s">
        <v>44</v>
      </c>
      <c r="B3" t="s">
        <v>45</v>
      </c>
    </row>
    <row r="4" spans="1:2" x14ac:dyDescent="0.45">
      <c r="A4" s="1" t="s">
        <v>46</v>
      </c>
      <c r="B4" t="s">
        <v>47</v>
      </c>
    </row>
    <row r="5" spans="1:2" x14ac:dyDescent="0.45">
      <c r="A5" s="1" t="s">
        <v>48</v>
      </c>
      <c r="B5" t="s">
        <v>49</v>
      </c>
    </row>
    <row r="6" spans="1:2" x14ac:dyDescent="0.45">
      <c r="A6" s="1" t="s">
        <v>50</v>
      </c>
      <c r="B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Cracking day</vt:lpstr>
      <vt:lpstr>28d healing</vt:lpstr>
      <vt:lpstr>3m healing</vt:lpstr>
      <vt:lpstr>9m healing</vt:lpstr>
      <vt:lpstr>SUMMARY RESULTS</vt:lpstr>
      <vt:lpstr>Info Tests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2021-02-18T15:58:43Z</dcterms:modified>
</cp:coreProperties>
</file>